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4240" windowHeight="12075" firstSheet="7" activeTab="10"/>
  </bookViews>
  <sheets>
    <sheet name="Паспорт программы" sheetId="10" r:id="rId1"/>
    <sheet name="Прил1 Планир результ" sheetId="17" r:id="rId2"/>
    <sheet name="Прил 2 Паспорт подпр 1" sheetId="3" r:id="rId3"/>
    <sheet name="Прил 3 паспорт подпр 2" sheetId="2" r:id="rId4"/>
    <sheet name="Прил 4 паспорт подпр 3" sheetId="4" r:id="rId5"/>
    <sheet name="Прил 5 паспорт подпр 4" sheetId="5" r:id="rId6"/>
    <sheet name="Прилож 6 пасп подп 5" sheetId="19" r:id="rId7"/>
    <sheet name="Прил 7 пасп подпр 6" sheetId="7" r:id="rId8"/>
    <sheet name="Прил 8 пасп подпр 7" sheetId="21" r:id="rId9"/>
    <sheet name="Прил 9 пасп подпр 8" sheetId="8" r:id="rId10"/>
    <sheet name="Прил 10 Обоснов фин ресурсов" sheetId="12" r:id="rId11"/>
    <sheet name="Прил 11 Перечень мероприятий" sheetId="13" r:id="rId12"/>
    <sheet name="Прил 12 Адресный перечень об" sheetId="14" r:id="rId13"/>
    <sheet name="Прил 13 Адреснперечень объекта" sheetId="15" r:id="rId14"/>
    <sheet name="Прил 14 методика расчета" sheetId="16" r:id="rId15"/>
  </sheets>
  <externalReferences>
    <externalReference r:id="rId16"/>
  </externalReferences>
  <definedNames>
    <definedName name="_xlnm.Print_Area" localSheetId="10">'Прил 10 Обоснов фин ресурсов'!$A$1:$F$586</definedName>
    <definedName name="_xlnm.Print_Area" localSheetId="11">'Прил 11 Перечень мероприятий'!$A$1:$M$486</definedName>
    <definedName name="_xlnm.Print_Area" localSheetId="12">'Прил 12 Адресный перечень об'!$A$1:$M$24</definedName>
    <definedName name="_xlnm.Print_Area" localSheetId="1">'Прил1 Планир результ'!$A$1:$K$37</definedName>
    <definedName name="_xlnm.Print_Area" localSheetId="6">'Прилож 6 пасп подп 5'!$A$1:$K$17</definedName>
  </definedNames>
  <calcPr calcId="152511"/>
</workbook>
</file>

<file path=xl/calcChain.xml><?xml version="1.0" encoding="utf-8"?>
<calcChain xmlns="http://schemas.openxmlformats.org/spreadsheetml/2006/main">
  <c r="E12" i="12" l="1"/>
  <c r="G38" i="13"/>
  <c r="F13" i="7" l="1"/>
  <c r="E427" i="12" l="1"/>
  <c r="E426" i="12"/>
  <c r="E425" i="12"/>
  <c r="E424" i="12"/>
  <c r="E423" i="12"/>
  <c r="E421" i="12"/>
  <c r="E420" i="12"/>
  <c r="E419" i="12"/>
  <c r="E418" i="12"/>
  <c r="E417" i="12"/>
  <c r="E364" i="12"/>
  <c r="E365" i="12"/>
  <c r="E366" i="12"/>
  <c r="E367" i="12"/>
  <c r="E369" i="12"/>
  <c r="E371" i="12"/>
  <c r="E372" i="12"/>
  <c r="E373" i="12"/>
  <c r="E375" i="12"/>
  <c r="E376" i="12"/>
  <c r="E377" i="12"/>
  <c r="E378" i="12"/>
  <c r="E379" i="12"/>
  <c r="E381" i="12"/>
  <c r="E382" i="12"/>
  <c r="E383" i="12"/>
  <c r="E384" i="12"/>
  <c r="E385" i="12"/>
  <c r="E387" i="12"/>
  <c r="E388" i="12"/>
  <c r="E389" i="12"/>
  <c r="E390" i="12"/>
  <c r="E391" i="12"/>
  <c r="E393" i="12"/>
  <c r="E394" i="12"/>
  <c r="E395" i="12"/>
  <c r="E396" i="12"/>
  <c r="E397" i="12"/>
  <c r="E399" i="12"/>
  <c r="E400" i="12"/>
  <c r="E401" i="12"/>
  <c r="E402" i="12"/>
  <c r="E403" i="12"/>
  <c r="E405" i="12"/>
  <c r="E406" i="12"/>
  <c r="E407" i="12"/>
  <c r="E408" i="12"/>
  <c r="E409" i="12"/>
  <c r="E411" i="12"/>
  <c r="E412" i="12"/>
  <c r="E413" i="12"/>
  <c r="E414" i="12"/>
  <c r="E415" i="12"/>
  <c r="E430" i="12"/>
  <c r="E431" i="12"/>
  <c r="E432" i="12"/>
  <c r="E433" i="12"/>
  <c r="E434" i="12"/>
  <c r="E422" i="12" l="1"/>
  <c r="E429" i="12"/>
  <c r="E416" i="12"/>
  <c r="E398" i="12"/>
  <c r="E374" i="12"/>
  <c r="E380" i="12"/>
  <c r="E404" i="12"/>
  <c r="E410" i="12"/>
  <c r="E392" i="12"/>
  <c r="E386" i="12"/>
  <c r="H296" i="13" l="1"/>
  <c r="E296" i="13"/>
  <c r="G299" i="13"/>
  <c r="G343" i="13" s="1"/>
  <c r="H299" i="13"/>
  <c r="H343" i="13" s="1"/>
  <c r="I299" i="13"/>
  <c r="I343" i="13" s="1"/>
  <c r="J299" i="13"/>
  <c r="K299" i="13"/>
  <c r="K343" i="13" s="1"/>
  <c r="E299" i="13"/>
  <c r="G298" i="13"/>
  <c r="G342" i="13" s="1"/>
  <c r="H298" i="13"/>
  <c r="I298" i="13"/>
  <c r="I342" i="13" s="1"/>
  <c r="J298" i="13"/>
  <c r="J342" i="13" s="1"/>
  <c r="K298" i="13"/>
  <c r="K342" i="13" s="1"/>
  <c r="E298" i="13"/>
  <c r="G297" i="13"/>
  <c r="G296" i="13" s="1"/>
  <c r="H297" i="13"/>
  <c r="I297" i="13"/>
  <c r="I341" i="13" s="1"/>
  <c r="J297" i="13"/>
  <c r="J296" i="13" s="1"/>
  <c r="K297" i="13"/>
  <c r="K341" i="13" s="1"/>
  <c r="E297" i="13"/>
  <c r="F339" i="13"/>
  <c r="F338" i="13"/>
  <c r="F337" i="13"/>
  <c r="F336" i="13" s="1"/>
  <c r="K336" i="13"/>
  <c r="J336" i="13"/>
  <c r="I336" i="13"/>
  <c r="H336" i="13"/>
  <c r="G336" i="13"/>
  <c r="E336" i="13"/>
  <c r="F335" i="13"/>
  <c r="F334" i="13"/>
  <c r="F333" i="13"/>
  <c r="K332" i="13"/>
  <c r="J332" i="13"/>
  <c r="I332" i="13"/>
  <c r="H332" i="13"/>
  <c r="G332" i="13"/>
  <c r="F332" i="13"/>
  <c r="E332" i="13"/>
  <c r="F331" i="13"/>
  <c r="F330" i="13"/>
  <c r="F329" i="13"/>
  <c r="F328" i="13" s="1"/>
  <c r="K328" i="13"/>
  <c r="J328" i="13"/>
  <c r="I328" i="13"/>
  <c r="H328" i="13"/>
  <c r="G328" i="13"/>
  <c r="E328" i="13"/>
  <c r="F327" i="13"/>
  <c r="F326" i="13"/>
  <c r="F324" i="13" s="1"/>
  <c r="F325" i="13"/>
  <c r="K324" i="13"/>
  <c r="J324" i="13"/>
  <c r="I324" i="13"/>
  <c r="H324" i="13"/>
  <c r="G324" i="13"/>
  <c r="E324" i="13"/>
  <c r="F323" i="13"/>
  <c r="F322" i="13"/>
  <c r="F321" i="13"/>
  <c r="F320" i="13" s="1"/>
  <c r="K320" i="13"/>
  <c r="J320" i="13"/>
  <c r="I320" i="13"/>
  <c r="H320" i="13"/>
  <c r="G320" i="13"/>
  <c r="E320" i="13"/>
  <c r="F319" i="13"/>
  <c r="F318" i="13"/>
  <c r="F317" i="13"/>
  <c r="F316" i="13" s="1"/>
  <c r="K316" i="13"/>
  <c r="J316" i="13"/>
  <c r="I316" i="13"/>
  <c r="H316" i="13"/>
  <c r="G316" i="13"/>
  <c r="E316" i="13"/>
  <c r="F315" i="13"/>
  <c r="F314" i="13"/>
  <c r="F313" i="13"/>
  <c r="K312" i="13"/>
  <c r="J312" i="13"/>
  <c r="I312" i="13"/>
  <c r="H312" i="13"/>
  <c r="G312" i="13"/>
  <c r="E312" i="13"/>
  <c r="F311" i="13"/>
  <c r="F310" i="13"/>
  <c r="F309" i="13"/>
  <c r="K308" i="13"/>
  <c r="J308" i="13"/>
  <c r="I308" i="13"/>
  <c r="H308" i="13"/>
  <c r="G308" i="13"/>
  <c r="E308" i="13"/>
  <c r="F307" i="13"/>
  <c r="F306" i="13"/>
  <c r="F305" i="13"/>
  <c r="F304" i="13" s="1"/>
  <c r="K304" i="13"/>
  <c r="J304" i="13"/>
  <c r="I304" i="13"/>
  <c r="H304" i="13"/>
  <c r="E370" i="12" s="1"/>
  <c r="E368" i="12" s="1"/>
  <c r="G304" i="13"/>
  <c r="E304" i="13"/>
  <c r="F303" i="13"/>
  <c r="F299" i="13" s="1"/>
  <c r="F343" i="13" s="1"/>
  <c r="F302" i="13"/>
  <c r="F298" i="13" s="1"/>
  <c r="F342" i="13" s="1"/>
  <c r="G301" i="13"/>
  <c r="E363" i="12" s="1"/>
  <c r="E362" i="12" s="1"/>
  <c r="K300" i="13"/>
  <c r="J300" i="13"/>
  <c r="I300" i="13"/>
  <c r="H300" i="13"/>
  <c r="G300" i="13"/>
  <c r="E300" i="13"/>
  <c r="J343" i="13"/>
  <c r="E343" i="13"/>
  <c r="H342" i="13"/>
  <c r="E342" i="13"/>
  <c r="J341" i="13"/>
  <c r="H341" i="13"/>
  <c r="G341" i="13" l="1"/>
  <c r="E340" i="13"/>
  <c r="F308" i="13"/>
  <c r="I296" i="13"/>
  <c r="K296" i="13"/>
  <c r="F301" i="13"/>
  <c r="F297" i="13" s="1"/>
  <c r="F312" i="13"/>
  <c r="I340" i="13"/>
  <c r="J340" i="13"/>
  <c r="G340" i="13"/>
  <c r="K340" i="13"/>
  <c r="H340" i="13"/>
  <c r="F296" i="13" l="1"/>
  <c r="F341" i="13"/>
  <c r="F340" i="13" s="1"/>
  <c r="F300" i="13"/>
  <c r="E446" i="13"/>
  <c r="G446" i="13"/>
  <c r="H446" i="13"/>
  <c r="I446" i="13"/>
  <c r="J446" i="13"/>
  <c r="K446" i="13"/>
  <c r="G445" i="13"/>
  <c r="H445" i="13"/>
  <c r="I445" i="13"/>
  <c r="J445" i="13"/>
  <c r="K445" i="13"/>
  <c r="E445" i="13"/>
  <c r="H444" i="13"/>
  <c r="I444" i="13"/>
  <c r="J444" i="13"/>
  <c r="K444" i="13"/>
  <c r="E444" i="13"/>
  <c r="G433" i="13"/>
  <c r="H433" i="13"/>
  <c r="I433" i="13"/>
  <c r="J433" i="13"/>
  <c r="K433" i="13"/>
  <c r="G432" i="13"/>
  <c r="H432" i="13"/>
  <c r="I432" i="13"/>
  <c r="J432" i="13"/>
  <c r="K432" i="13"/>
  <c r="G431" i="13"/>
  <c r="H431" i="13"/>
  <c r="I431" i="13"/>
  <c r="J431" i="13"/>
  <c r="K431" i="13"/>
  <c r="G409" i="13"/>
  <c r="H409" i="13"/>
  <c r="I409" i="13"/>
  <c r="J409" i="13"/>
  <c r="K409" i="13"/>
  <c r="G408" i="13"/>
  <c r="H408" i="13"/>
  <c r="I408" i="13"/>
  <c r="J408" i="13"/>
  <c r="K408" i="13"/>
  <c r="G407" i="13"/>
  <c r="H407" i="13"/>
  <c r="I407" i="13"/>
  <c r="J407" i="13"/>
  <c r="K407" i="13"/>
  <c r="G384" i="13"/>
  <c r="H384" i="13"/>
  <c r="I384" i="13"/>
  <c r="J384" i="13"/>
  <c r="K384" i="13"/>
  <c r="G383" i="13"/>
  <c r="H383" i="13"/>
  <c r="I383" i="13"/>
  <c r="J383" i="13"/>
  <c r="K383" i="13"/>
  <c r="E458" i="12"/>
  <c r="E457" i="12"/>
  <c r="E456" i="12"/>
  <c r="E455" i="12"/>
  <c r="E454" i="12"/>
  <c r="E452" i="12"/>
  <c r="E451" i="12"/>
  <c r="E450" i="12"/>
  <c r="E449" i="12"/>
  <c r="E448" i="12"/>
  <c r="G347" i="13"/>
  <c r="H347" i="13"/>
  <c r="I347" i="13"/>
  <c r="J347" i="13"/>
  <c r="K347" i="13"/>
  <c r="G346" i="13"/>
  <c r="H346" i="13"/>
  <c r="I346" i="13"/>
  <c r="J346" i="13"/>
  <c r="K346" i="13"/>
  <c r="E347" i="13"/>
  <c r="E346" i="13"/>
  <c r="G348" i="13"/>
  <c r="H348" i="13"/>
  <c r="I348" i="13"/>
  <c r="J348" i="13"/>
  <c r="K348" i="13"/>
  <c r="E348" i="13"/>
  <c r="E372" i="13"/>
  <c r="E356" i="13"/>
  <c r="E200" i="13"/>
  <c r="H200" i="13"/>
  <c r="I200" i="13"/>
  <c r="J200" i="13"/>
  <c r="K200" i="13"/>
  <c r="E202" i="13"/>
  <c r="G202" i="13"/>
  <c r="H202" i="13"/>
  <c r="I202" i="13"/>
  <c r="J202" i="13"/>
  <c r="K202" i="13"/>
  <c r="E201" i="13"/>
  <c r="G201" i="13"/>
  <c r="H201" i="13"/>
  <c r="I201" i="13"/>
  <c r="J201" i="13"/>
  <c r="K201" i="13"/>
  <c r="E453" i="12" l="1"/>
  <c r="E447" i="12"/>
  <c r="G286" i="13"/>
  <c r="H286" i="13"/>
  <c r="I286" i="13"/>
  <c r="J286" i="13"/>
  <c r="K286" i="13"/>
  <c r="E286" i="13"/>
  <c r="G285" i="13"/>
  <c r="H285" i="13"/>
  <c r="I285" i="13"/>
  <c r="J285" i="13"/>
  <c r="K285" i="13"/>
  <c r="E285" i="13"/>
  <c r="E284" i="13"/>
  <c r="H284" i="13"/>
  <c r="I284" i="13"/>
  <c r="J284" i="13"/>
  <c r="K284" i="13"/>
  <c r="G84" i="13" l="1"/>
  <c r="H84" i="13"/>
  <c r="I84" i="13"/>
  <c r="J84" i="13"/>
  <c r="K84" i="13"/>
  <c r="E84" i="13"/>
  <c r="G83" i="13"/>
  <c r="H83" i="13"/>
  <c r="I83" i="13"/>
  <c r="J83" i="13"/>
  <c r="K83" i="13"/>
  <c r="E83" i="13"/>
  <c r="H82" i="13"/>
  <c r="I82" i="13"/>
  <c r="J82" i="13"/>
  <c r="K82" i="13"/>
  <c r="E82" i="13"/>
  <c r="E252" i="12" l="1"/>
  <c r="E251" i="12"/>
  <c r="E250" i="12"/>
  <c r="E249" i="12"/>
  <c r="E248" i="12"/>
  <c r="E131" i="12"/>
  <c r="E130" i="12"/>
  <c r="E129" i="12"/>
  <c r="E128" i="12"/>
  <c r="E127" i="12"/>
  <c r="E28" i="12"/>
  <c r="E27" i="12"/>
  <c r="E26" i="12"/>
  <c r="E25" i="12"/>
  <c r="E24" i="12"/>
  <c r="E247" i="12" l="1"/>
  <c r="E126" i="12"/>
  <c r="E23" i="12"/>
  <c r="E527" i="12" l="1"/>
  <c r="E528" i="12" s="1"/>
  <c r="E529" i="12" s="1"/>
  <c r="E485" i="12"/>
  <c r="E479" i="12"/>
  <c r="E482" i="12" s="1"/>
  <c r="E473" i="12"/>
  <c r="E533" i="12"/>
  <c r="E534" i="12" s="1"/>
  <c r="E535" i="12" s="1"/>
  <c r="E536" i="12" s="1"/>
  <c r="E537" i="12" s="1"/>
  <c r="E521" i="12"/>
  <c r="E522" i="12" s="1"/>
  <c r="E523" i="12" s="1"/>
  <c r="E524" i="12" s="1"/>
  <c r="E525" i="12" s="1"/>
  <c r="E516" i="12"/>
  <c r="E514" i="12" s="1"/>
  <c r="E512" i="12"/>
  <c r="E508" i="12" s="1"/>
  <c r="E503" i="12"/>
  <c r="E505" i="12" s="1"/>
  <c r="E501" i="12"/>
  <c r="E500" i="12"/>
  <c r="E499" i="12"/>
  <c r="E498" i="12"/>
  <c r="E497" i="12"/>
  <c r="E491" i="12"/>
  <c r="E495" i="12" s="1"/>
  <c r="E477" i="12"/>
  <c r="E476" i="12"/>
  <c r="E475" i="12"/>
  <c r="E474" i="12"/>
  <c r="F437" i="13"/>
  <c r="F433" i="13" s="1"/>
  <c r="E437" i="13"/>
  <c r="E433" i="13" s="1"/>
  <c r="F436" i="13"/>
  <c r="F432" i="13" s="1"/>
  <c r="E436" i="13"/>
  <c r="E432" i="13" s="1"/>
  <c r="F435" i="13"/>
  <c r="F431" i="13" s="1"/>
  <c r="E435" i="13"/>
  <c r="E431" i="13" s="1"/>
  <c r="K434" i="13"/>
  <c r="J434" i="13"/>
  <c r="I434" i="13"/>
  <c r="H434" i="13"/>
  <c r="G434" i="13"/>
  <c r="F429" i="13"/>
  <c r="E429" i="13"/>
  <c r="F428" i="13"/>
  <c r="E428" i="13"/>
  <c r="F427" i="13"/>
  <c r="E427" i="13"/>
  <c r="K426" i="13"/>
  <c r="J426" i="13"/>
  <c r="I426" i="13"/>
  <c r="H426" i="13"/>
  <c r="G426" i="13"/>
  <c r="F425" i="13"/>
  <c r="E425" i="13"/>
  <c r="F424" i="13"/>
  <c r="E424" i="13"/>
  <c r="F423" i="13"/>
  <c r="E423" i="13"/>
  <c r="K422" i="13"/>
  <c r="J422" i="13"/>
  <c r="I422" i="13"/>
  <c r="H422" i="13"/>
  <c r="G422" i="13"/>
  <c r="F421" i="13"/>
  <c r="E421" i="13"/>
  <c r="F420" i="13"/>
  <c r="E420" i="13"/>
  <c r="F419" i="13"/>
  <c r="E419" i="13"/>
  <c r="K418" i="13"/>
  <c r="J418" i="13"/>
  <c r="I418" i="13"/>
  <c r="H418" i="13"/>
  <c r="G418" i="13"/>
  <c r="F417" i="13"/>
  <c r="E417" i="13"/>
  <c r="F416" i="13"/>
  <c r="E416" i="13"/>
  <c r="F415" i="13"/>
  <c r="E415" i="13"/>
  <c r="K414" i="13"/>
  <c r="J414" i="13"/>
  <c r="I414" i="13"/>
  <c r="H414" i="13"/>
  <c r="G414" i="13"/>
  <c r="F413" i="13"/>
  <c r="E413" i="13"/>
  <c r="F412" i="13"/>
  <c r="E412" i="13"/>
  <c r="F411" i="13"/>
  <c r="E411" i="13"/>
  <c r="K410" i="13"/>
  <c r="J410" i="13"/>
  <c r="I410" i="13"/>
  <c r="H410" i="13"/>
  <c r="G410" i="13"/>
  <c r="F405" i="13"/>
  <c r="E405" i="13"/>
  <c r="F404" i="13"/>
  <c r="E404" i="13"/>
  <c r="F403" i="13"/>
  <c r="E403" i="13"/>
  <c r="K402" i="13"/>
  <c r="J402" i="13"/>
  <c r="I402" i="13"/>
  <c r="H402" i="13"/>
  <c r="G402" i="13"/>
  <c r="F401" i="13"/>
  <c r="E401" i="13"/>
  <c r="F400" i="13"/>
  <c r="E400" i="13"/>
  <c r="F399" i="13"/>
  <c r="E399" i="13"/>
  <c r="K398" i="13"/>
  <c r="J398" i="13"/>
  <c r="I398" i="13"/>
  <c r="H398" i="13"/>
  <c r="G398" i="13"/>
  <c r="F397" i="13"/>
  <c r="E397" i="13"/>
  <c r="F396" i="13"/>
  <c r="E396" i="13"/>
  <c r="F395" i="13"/>
  <c r="E395" i="13"/>
  <c r="K394" i="13"/>
  <c r="J394" i="13"/>
  <c r="I394" i="13"/>
  <c r="H394" i="13"/>
  <c r="G394" i="13"/>
  <c r="F393" i="13"/>
  <c r="E393" i="13"/>
  <c r="F392" i="13"/>
  <c r="E392" i="13"/>
  <c r="F391" i="13"/>
  <c r="E391" i="13"/>
  <c r="K390" i="13"/>
  <c r="J390" i="13"/>
  <c r="I390" i="13"/>
  <c r="H390" i="13"/>
  <c r="G390" i="13"/>
  <c r="F389" i="13"/>
  <c r="E389" i="13"/>
  <c r="F388" i="13"/>
  <c r="E388" i="13"/>
  <c r="F387" i="13"/>
  <c r="K386" i="13"/>
  <c r="J386" i="13"/>
  <c r="I386" i="13"/>
  <c r="H386" i="13"/>
  <c r="G386" i="13"/>
  <c r="K385" i="13"/>
  <c r="J385" i="13"/>
  <c r="I385" i="13"/>
  <c r="H385" i="13"/>
  <c r="G385" i="13"/>
  <c r="F384" i="13" l="1"/>
  <c r="E383" i="13"/>
  <c r="E407" i="13"/>
  <c r="E409" i="13"/>
  <c r="E385" i="13"/>
  <c r="F407" i="13"/>
  <c r="F409" i="13"/>
  <c r="F383" i="13"/>
  <c r="E408" i="13"/>
  <c r="E384" i="13"/>
  <c r="F408" i="13"/>
  <c r="K382" i="13"/>
  <c r="I441" i="13"/>
  <c r="G430" i="13"/>
  <c r="K430" i="13"/>
  <c r="E390" i="13"/>
  <c r="F394" i="13"/>
  <c r="E414" i="13"/>
  <c r="E386" i="13"/>
  <c r="G406" i="13"/>
  <c r="K406" i="13"/>
  <c r="E422" i="13"/>
  <c r="G441" i="13"/>
  <c r="K441" i="13"/>
  <c r="F418" i="13"/>
  <c r="F422" i="13"/>
  <c r="I430" i="13"/>
  <c r="F434" i="13"/>
  <c r="H441" i="13"/>
  <c r="F385" i="13"/>
  <c r="J382" i="13"/>
  <c r="E398" i="13"/>
  <c r="F402" i="13"/>
  <c r="F410" i="13"/>
  <c r="E426" i="13"/>
  <c r="E434" i="13"/>
  <c r="H382" i="13"/>
  <c r="I382" i="13"/>
  <c r="F398" i="13"/>
  <c r="I406" i="13"/>
  <c r="H406" i="13"/>
  <c r="G439" i="13"/>
  <c r="G438" i="13" s="1"/>
  <c r="K439" i="13"/>
  <c r="K438" i="13" s="1"/>
  <c r="J406" i="13"/>
  <c r="E394" i="13"/>
  <c r="E418" i="13"/>
  <c r="F426" i="13"/>
  <c r="I439" i="13"/>
  <c r="I438" i="13" s="1"/>
  <c r="J441" i="13"/>
  <c r="F390" i="13"/>
  <c r="E439" i="13"/>
  <c r="F414" i="13"/>
  <c r="H430" i="13"/>
  <c r="J430" i="13"/>
  <c r="E483" i="12"/>
  <c r="E480" i="12"/>
  <c r="E492" i="12"/>
  <c r="E493" i="12"/>
  <c r="E481" i="12"/>
  <c r="E472" i="12"/>
  <c r="E496" i="12"/>
  <c r="E494" i="12"/>
  <c r="E507" i="12"/>
  <c r="E506" i="12"/>
  <c r="E530" i="12"/>
  <c r="E531" i="12" s="1"/>
  <c r="E486" i="12"/>
  <c r="E487" i="12" s="1"/>
  <c r="E488" i="12" s="1"/>
  <c r="E489" i="12" s="1"/>
  <c r="E504" i="12"/>
  <c r="E520" i="12"/>
  <c r="E532" i="12"/>
  <c r="G382" i="13"/>
  <c r="E402" i="13"/>
  <c r="E410" i="13"/>
  <c r="J439" i="13"/>
  <c r="J438" i="13" s="1"/>
  <c r="F386" i="13"/>
  <c r="H439" i="13"/>
  <c r="H438" i="13" s="1"/>
  <c r="E430" i="13" l="1"/>
  <c r="F382" i="13"/>
  <c r="E441" i="13"/>
  <c r="F430" i="13"/>
  <c r="F441" i="13"/>
  <c r="E406" i="13"/>
  <c r="F406" i="13"/>
  <c r="E440" i="13"/>
  <c r="E438" i="13" s="1"/>
  <c r="F439" i="13"/>
  <c r="F438" i="13" s="1"/>
  <c r="E502" i="12"/>
  <c r="E490" i="12"/>
  <c r="E478" i="12"/>
  <c r="E526" i="12"/>
  <c r="E484" i="12"/>
  <c r="E382" i="13"/>
  <c r="G355" i="13" l="1"/>
  <c r="G354" i="13"/>
  <c r="K368" i="13"/>
  <c r="I368" i="13" s="1"/>
  <c r="F367" i="13"/>
  <c r="F366" i="13"/>
  <c r="J365" i="13"/>
  <c r="H365" i="13"/>
  <c r="E365" i="13"/>
  <c r="K364" i="13"/>
  <c r="I364" i="13" s="1"/>
  <c r="F363" i="13"/>
  <c r="F362" i="13"/>
  <c r="J361" i="13"/>
  <c r="H361" i="13"/>
  <c r="E361" i="13"/>
  <c r="G204" i="13"/>
  <c r="G200" i="13" s="1"/>
  <c r="I361" i="13" l="1"/>
  <c r="G364" i="13"/>
  <c r="K361" i="13"/>
  <c r="I365" i="13"/>
  <c r="G368" i="13"/>
  <c r="K365" i="13"/>
  <c r="F364" i="13" l="1"/>
  <c r="F361" i="13" s="1"/>
  <c r="G361" i="13"/>
  <c r="G365" i="13"/>
  <c r="F368" i="13"/>
  <c r="F365" i="13" s="1"/>
  <c r="G119" i="13"/>
  <c r="G288" i="13" l="1"/>
  <c r="G284" i="13" s="1"/>
  <c r="E163" i="13" l="1"/>
  <c r="K187" i="13"/>
  <c r="K163" i="13" s="1"/>
  <c r="J187" i="13"/>
  <c r="J163" i="13" s="1"/>
  <c r="I187" i="13"/>
  <c r="I163" i="13" s="1"/>
  <c r="H187" i="13"/>
  <c r="H163" i="13" s="1"/>
  <c r="G187" i="13"/>
  <c r="G163" i="13" s="1"/>
  <c r="E580" i="12" l="1"/>
  <c r="E579" i="12"/>
  <c r="E578" i="12"/>
  <c r="E577" i="12"/>
  <c r="E576" i="12"/>
  <c r="E574" i="12"/>
  <c r="E573" i="12"/>
  <c r="E572" i="12"/>
  <c r="E571" i="12"/>
  <c r="E570" i="12"/>
  <c r="E568" i="12"/>
  <c r="E567" i="12"/>
  <c r="E566" i="12"/>
  <c r="E565" i="12"/>
  <c r="E564" i="12"/>
  <c r="E562" i="12"/>
  <c r="E561" i="12"/>
  <c r="E560" i="12"/>
  <c r="E559" i="12"/>
  <c r="E558" i="12"/>
  <c r="E556" i="12"/>
  <c r="E555" i="12"/>
  <c r="E554" i="12"/>
  <c r="E553" i="12"/>
  <c r="E552" i="12"/>
  <c r="E550" i="12"/>
  <c r="E549" i="12"/>
  <c r="E548" i="12"/>
  <c r="E547" i="12"/>
  <c r="E546" i="12"/>
  <c r="E191" i="12"/>
  <c r="E190" i="12"/>
  <c r="E189" i="12"/>
  <c r="E188" i="12"/>
  <c r="E187" i="12"/>
  <c r="E197" i="12"/>
  <c r="E196" i="12"/>
  <c r="E195" i="12"/>
  <c r="E194" i="12"/>
  <c r="E193" i="12"/>
  <c r="E551" i="12" l="1"/>
  <c r="E563" i="12"/>
  <c r="E545" i="12"/>
  <c r="E557" i="12"/>
  <c r="E569" i="12"/>
  <c r="E186" i="12"/>
  <c r="E192" i="12"/>
  <c r="E324" i="12"/>
  <c r="E323" i="12"/>
  <c r="E322" i="12"/>
  <c r="E321" i="12"/>
  <c r="E320" i="12"/>
  <c r="E318" i="12"/>
  <c r="E317" i="12"/>
  <c r="E316" i="12"/>
  <c r="E315" i="12"/>
  <c r="E314" i="12"/>
  <c r="E312" i="12"/>
  <c r="E311" i="12"/>
  <c r="E310" i="12"/>
  <c r="E309" i="12"/>
  <c r="E308" i="12"/>
  <c r="E306" i="12"/>
  <c r="E305" i="12"/>
  <c r="E304" i="12"/>
  <c r="E303" i="12"/>
  <c r="E302" i="12"/>
  <c r="E300" i="12"/>
  <c r="E299" i="12"/>
  <c r="E298" i="12"/>
  <c r="E297" i="12"/>
  <c r="E296" i="12"/>
  <c r="E294" i="12"/>
  <c r="E293" i="12"/>
  <c r="E292" i="12"/>
  <c r="E291" i="12"/>
  <c r="E290" i="12"/>
  <c r="E288" i="12"/>
  <c r="E287" i="12"/>
  <c r="E286" i="12"/>
  <c r="E285" i="12"/>
  <c r="E284" i="12"/>
  <c r="E282" i="12"/>
  <c r="E281" i="12"/>
  <c r="E280" i="12"/>
  <c r="E278" i="12"/>
  <c r="E276" i="12"/>
  <c r="E275" i="12"/>
  <c r="E274" i="12"/>
  <c r="E273" i="12"/>
  <c r="E272" i="12"/>
  <c r="E260" i="12"/>
  <c r="E313" i="12" l="1"/>
  <c r="E307" i="12"/>
  <c r="E301" i="12"/>
  <c r="E295" i="12"/>
  <c r="E319" i="12"/>
  <c r="E289" i="12"/>
  <c r="E283" i="12"/>
  <c r="E185" i="12" l="1"/>
  <c r="E184" i="12"/>
  <c r="E183" i="12"/>
  <c r="E182" i="12"/>
  <c r="E181" i="12"/>
  <c r="E179" i="12"/>
  <c r="E178" i="12"/>
  <c r="E177" i="12"/>
  <c r="E176" i="12"/>
  <c r="E175" i="12"/>
  <c r="E173" i="12"/>
  <c r="E172" i="12"/>
  <c r="E170" i="12"/>
  <c r="E169" i="12"/>
  <c r="E167" i="12"/>
  <c r="E166" i="12"/>
  <c r="E165" i="12"/>
  <c r="E164" i="12"/>
  <c r="E163" i="12"/>
  <c r="E161" i="12"/>
  <c r="E160" i="12"/>
  <c r="E159" i="12"/>
  <c r="E158" i="12"/>
  <c r="E157" i="12"/>
  <c r="E155" i="12"/>
  <c r="E154" i="12"/>
  <c r="E153" i="12"/>
  <c r="E152" i="12"/>
  <c r="E151" i="12"/>
  <c r="E117" i="13"/>
  <c r="G117" i="13"/>
  <c r="H117" i="13"/>
  <c r="I117" i="13"/>
  <c r="J117" i="13"/>
  <c r="K117" i="13"/>
  <c r="E116" i="13"/>
  <c r="G116" i="13"/>
  <c r="H116" i="13"/>
  <c r="I116" i="13"/>
  <c r="J116" i="13"/>
  <c r="K116" i="13"/>
  <c r="E115" i="13"/>
  <c r="G115" i="13"/>
  <c r="H115" i="13"/>
  <c r="I115" i="13"/>
  <c r="J115" i="13"/>
  <c r="K115" i="13"/>
  <c r="E36" i="13"/>
  <c r="E35" i="13"/>
  <c r="G36" i="13"/>
  <c r="H36" i="13"/>
  <c r="I36" i="13"/>
  <c r="J36" i="13"/>
  <c r="K36" i="13"/>
  <c r="G35" i="13"/>
  <c r="H35" i="13"/>
  <c r="I35" i="13"/>
  <c r="J35" i="13"/>
  <c r="K35" i="13"/>
  <c r="E34" i="13"/>
  <c r="I34" i="13"/>
  <c r="J34" i="13"/>
  <c r="K34" i="13"/>
  <c r="E82" i="12"/>
  <c r="E81" i="12"/>
  <c r="E80" i="12"/>
  <c r="E79" i="12"/>
  <c r="E78" i="12"/>
  <c r="E76" i="12"/>
  <c r="E75" i="12"/>
  <c r="E74" i="12"/>
  <c r="E73" i="12"/>
  <c r="E72" i="12"/>
  <c r="E70" i="12"/>
  <c r="E69" i="12"/>
  <c r="E68" i="12"/>
  <c r="E67" i="12"/>
  <c r="E66" i="12"/>
  <c r="E64" i="12"/>
  <c r="E63" i="12"/>
  <c r="E62" i="12"/>
  <c r="E61" i="12"/>
  <c r="E60" i="12"/>
  <c r="E58" i="12"/>
  <c r="E57" i="12"/>
  <c r="E56" i="12"/>
  <c r="E55" i="12"/>
  <c r="E54" i="12"/>
  <c r="E52" i="12"/>
  <c r="E51" i="12"/>
  <c r="E50" i="12"/>
  <c r="E49" i="12"/>
  <c r="E48" i="12"/>
  <c r="E174" i="12" l="1"/>
  <c r="E150" i="12"/>
  <c r="E162" i="12"/>
  <c r="E180" i="12"/>
  <c r="E156" i="12"/>
  <c r="E77" i="12"/>
  <c r="E71" i="12"/>
  <c r="E65" i="12"/>
  <c r="E59" i="12"/>
  <c r="E53" i="12"/>
  <c r="E47" i="12"/>
  <c r="F470" i="13"/>
  <c r="F469" i="13"/>
  <c r="F468" i="13"/>
  <c r="K467" i="13"/>
  <c r="J467" i="13"/>
  <c r="I467" i="13"/>
  <c r="H467" i="13"/>
  <c r="G467" i="13"/>
  <c r="E467" i="13"/>
  <c r="F466" i="13"/>
  <c r="F465" i="13"/>
  <c r="F464" i="13"/>
  <c r="K463" i="13"/>
  <c r="J463" i="13"/>
  <c r="I463" i="13"/>
  <c r="H463" i="13"/>
  <c r="G463" i="13"/>
  <c r="E463" i="13"/>
  <c r="F462" i="13"/>
  <c r="F461" i="13"/>
  <c r="F460" i="13"/>
  <c r="K459" i="13"/>
  <c r="J459" i="13"/>
  <c r="I459" i="13"/>
  <c r="H459" i="13"/>
  <c r="G459" i="13"/>
  <c r="E459" i="13"/>
  <c r="F458" i="13"/>
  <c r="F457" i="13"/>
  <c r="F456" i="13"/>
  <c r="K455" i="13"/>
  <c r="J455" i="13"/>
  <c r="I455" i="13"/>
  <c r="H455" i="13"/>
  <c r="E455" i="13"/>
  <c r="F467" i="13" l="1"/>
  <c r="F463" i="13"/>
  <c r="F455" i="13"/>
  <c r="F459" i="13"/>
  <c r="G455" i="13"/>
  <c r="F454" i="13"/>
  <c r="F453" i="13"/>
  <c r="F452" i="13"/>
  <c r="K451" i="13"/>
  <c r="J451" i="13"/>
  <c r="I451" i="13"/>
  <c r="H451" i="13"/>
  <c r="E451" i="13"/>
  <c r="F451" i="13" l="1"/>
  <c r="G451" i="13"/>
  <c r="F254" i="13"/>
  <c r="F253" i="13"/>
  <c r="F252" i="13"/>
  <c r="K251" i="13"/>
  <c r="J251" i="13"/>
  <c r="I251" i="13"/>
  <c r="H251" i="13"/>
  <c r="G251" i="13"/>
  <c r="E251" i="13"/>
  <c r="E255" i="13"/>
  <c r="G255" i="13"/>
  <c r="H255" i="13"/>
  <c r="I255" i="13"/>
  <c r="J255" i="13"/>
  <c r="K255" i="13"/>
  <c r="F256" i="13"/>
  <c r="F257" i="13"/>
  <c r="F258" i="13"/>
  <c r="F250" i="13"/>
  <c r="F249" i="13"/>
  <c r="F248" i="13"/>
  <c r="K247" i="13"/>
  <c r="J247" i="13"/>
  <c r="I247" i="13"/>
  <c r="H247" i="13"/>
  <c r="G247" i="13"/>
  <c r="E247" i="13"/>
  <c r="F246" i="13"/>
  <c r="F245" i="13"/>
  <c r="F244" i="13"/>
  <c r="K243" i="13"/>
  <c r="J243" i="13"/>
  <c r="I243" i="13"/>
  <c r="H243" i="13"/>
  <c r="G243" i="13"/>
  <c r="E243" i="13"/>
  <c r="F242" i="13"/>
  <c r="F241" i="13"/>
  <c r="F240" i="13"/>
  <c r="K239" i="13"/>
  <c r="J239" i="13"/>
  <c r="I239" i="13"/>
  <c r="H239" i="13"/>
  <c r="G239" i="13"/>
  <c r="E239" i="13"/>
  <c r="F238" i="13"/>
  <c r="F237" i="13"/>
  <c r="F236" i="13"/>
  <c r="K235" i="13"/>
  <c r="J235" i="13"/>
  <c r="I235" i="13"/>
  <c r="H235" i="13"/>
  <c r="G235" i="13"/>
  <c r="E235" i="13"/>
  <c r="F234" i="13"/>
  <c r="F233" i="13"/>
  <c r="F232" i="13"/>
  <c r="K231" i="13"/>
  <c r="J231" i="13"/>
  <c r="I231" i="13"/>
  <c r="H231" i="13"/>
  <c r="G231" i="13"/>
  <c r="E231" i="13"/>
  <c r="F230" i="13"/>
  <c r="F229" i="13"/>
  <c r="F228" i="13"/>
  <c r="K227" i="13"/>
  <c r="J227" i="13"/>
  <c r="I227" i="13"/>
  <c r="H227" i="13"/>
  <c r="E279" i="12" s="1"/>
  <c r="E277" i="12" s="1"/>
  <c r="G227" i="13"/>
  <c r="E227" i="13"/>
  <c r="F226" i="13"/>
  <c r="F225" i="13"/>
  <c r="F224" i="13"/>
  <c r="K223" i="13"/>
  <c r="J223" i="13"/>
  <c r="I223" i="13"/>
  <c r="H223" i="13"/>
  <c r="G223" i="13"/>
  <c r="E223" i="13"/>
  <c r="F161" i="13"/>
  <c r="F160" i="13"/>
  <c r="F159" i="13"/>
  <c r="K158" i="13"/>
  <c r="J158" i="13"/>
  <c r="I158" i="13"/>
  <c r="H158" i="13"/>
  <c r="G158" i="13"/>
  <c r="E158" i="13"/>
  <c r="F157" i="13"/>
  <c r="F156" i="13"/>
  <c r="F155" i="13"/>
  <c r="K154" i="13"/>
  <c r="J154" i="13"/>
  <c r="I154" i="13"/>
  <c r="H154" i="13"/>
  <c r="G154" i="13"/>
  <c r="E154" i="13"/>
  <c r="F153" i="13"/>
  <c r="F152" i="13"/>
  <c r="F151" i="13"/>
  <c r="K150" i="13"/>
  <c r="J150" i="13"/>
  <c r="I150" i="13"/>
  <c r="E171" i="12" s="1"/>
  <c r="E168" i="12" s="1"/>
  <c r="H150" i="13"/>
  <c r="G150" i="13"/>
  <c r="E150" i="13"/>
  <c r="F149" i="13"/>
  <c r="F148" i="13"/>
  <c r="F147" i="13"/>
  <c r="K146" i="13"/>
  <c r="J146" i="13"/>
  <c r="I146" i="13"/>
  <c r="H146" i="13"/>
  <c r="G146" i="13"/>
  <c r="E146" i="13"/>
  <c r="F145" i="13"/>
  <c r="F144" i="13"/>
  <c r="F143" i="13"/>
  <c r="K142" i="13"/>
  <c r="J142" i="13"/>
  <c r="I142" i="13"/>
  <c r="H142" i="13"/>
  <c r="G142" i="13"/>
  <c r="E142" i="13"/>
  <c r="F141" i="13"/>
  <c r="F140" i="13"/>
  <c r="F139" i="13"/>
  <c r="K138" i="13"/>
  <c r="J138" i="13"/>
  <c r="I138" i="13"/>
  <c r="H138" i="13"/>
  <c r="G138" i="13"/>
  <c r="E138" i="13"/>
  <c r="G77" i="13"/>
  <c r="E162" i="13"/>
  <c r="F164" i="13"/>
  <c r="F165" i="13"/>
  <c r="E166" i="13"/>
  <c r="G166" i="13"/>
  <c r="H166" i="13"/>
  <c r="I166" i="13"/>
  <c r="J166" i="13"/>
  <c r="K166" i="13"/>
  <c r="F167" i="13"/>
  <c r="F168" i="13"/>
  <c r="F169" i="13"/>
  <c r="E170" i="13"/>
  <c r="G170" i="13"/>
  <c r="H170" i="13"/>
  <c r="I170" i="13"/>
  <c r="J170" i="13"/>
  <c r="K170" i="13"/>
  <c r="F171" i="13"/>
  <c r="F172" i="13"/>
  <c r="F173" i="13"/>
  <c r="E174" i="13"/>
  <c r="G174" i="13"/>
  <c r="H174" i="13"/>
  <c r="I174" i="13"/>
  <c r="J174" i="13"/>
  <c r="K174" i="13"/>
  <c r="F175" i="13"/>
  <c r="F176" i="13"/>
  <c r="F177" i="13"/>
  <c r="F80" i="13"/>
  <c r="F79" i="13"/>
  <c r="F78" i="13"/>
  <c r="K77" i="13"/>
  <c r="J77" i="13"/>
  <c r="I77" i="13"/>
  <c r="H77" i="13"/>
  <c r="E77" i="13"/>
  <c r="F76" i="13"/>
  <c r="F75" i="13"/>
  <c r="F74" i="13"/>
  <c r="K73" i="13"/>
  <c r="J73" i="13"/>
  <c r="I73" i="13"/>
  <c r="H73" i="13"/>
  <c r="G73" i="13"/>
  <c r="E73" i="13"/>
  <c r="F72" i="13"/>
  <c r="F71" i="13"/>
  <c r="G69" i="13"/>
  <c r="K69" i="13"/>
  <c r="J69" i="13"/>
  <c r="I69" i="13"/>
  <c r="H69" i="13"/>
  <c r="E69" i="13"/>
  <c r="F68" i="13"/>
  <c r="F67" i="13"/>
  <c r="F66" i="13"/>
  <c r="K65" i="13"/>
  <c r="J65" i="13"/>
  <c r="I65" i="13"/>
  <c r="H65" i="13"/>
  <c r="E65" i="13"/>
  <c r="F64" i="13"/>
  <c r="F63" i="13"/>
  <c r="F62" i="13"/>
  <c r="K61" i="13"/>
  <c r="J61" i="13"/>
  <c r="I61" i="13"/>
  <c r="H61" i="13"/>
  <c r="G61" i="13"/>
  <c r="E61" i="13"/>
  <c r="F60" i="13"/>
  <c r="F59" i="13"/>
  <c r="G57" i="13"/>
  <c r="F58" i="13"/>
  <c r="K57" i="13"/>
  <c r="J57" i="13"/>
  <c r="I57" i="13"/>
  <c r="H57" i="13"/>
  <c r="E57" i="13"/>
  <c r="F251" i="13" l="1"/>
  <c r="F77" i="13"/>
  <c r="F227" i="13"/>
  <c r="F235" i="13"/>
  <c r="F255" i="13"/>
  <c r="F142" i="13"/>
  <c r="F150" i="13"/>
  <c r="F158" i="13"/>
  <c r="F223" i="13"/>
  <c r="F239" i="13"/>
  <c r="F243" i="13"/>
  <c r="F170" i="13"/>
  <c r="F231" i="13"/>
  <c r="F247" i="13"/>
  <c r="F174" i="13"/>
  <c r="F146" i="13"/>
  <c r="F57" i="13"/>
  <c r="F138" i="13"/>
  <c r="F154" i="13"/>
  <c r="F166" i="13"/>
  <c r="F65" i="13"/>
  <c r="F61" i="13"/>
  <c r="F73" i="13"/>
  <c r="F70" i="13"/>
  <c r="F69" i="13" s="1"/>
  <c r="G65" i="13"/>
  <c r="E470" i="12"/>
  <c r="E469" i="12"/>
  <c r="E468" i="12"/>
  <c r="E467" i="12"/>
  <c r="E466" i="12"/>
  <c r="E464" i="12"/>
  <c r="E463" i="12"/>
  <c r="E462" i="12"/>
  <c r="E461" i="12"/>
  <c r="E460" i="12"/>
  <c r="E446" i="12"/>
  <c r="E445" i="12"/>
  <c r="E444" i="12"/>
  <c r="E443" i="12"/>
  <c r="E442" i="12"/>
  <c r="E440" i="12"/>
  <c r="E439" i="12"/>
  <c r="E438" i="12"/>
  <c r="E437" i="12"/>
  <c r="E436" i="12"/>
  <c r="H372" i="13"/>
  <c r="J372" i="13"/>
  <c r="G371" i="13"/>
  <c r="H371" i="13"/>
  <c r="I371" i="13"/>
  <c r="J371" i="13"/>
  <c r="K371" i="13"/>
  <c r="G370" i="13"/>
  <c r="H370" i="13"/>
  <c r="I370" i="13"/>
  <c r="J370" i="13"/>
  <c r="K370" i="13"/>
  <c r="H356" i="13"/>
  <c r="J356" i="13"/>
  <c r="H355" i="13"/>
  <c r="I355" i="13"/>
  <c r="J355" i="13"/>
  <c r="K355" i="13"/>
  <c r="H354" i="13"/>
  <c r="I354" i="13"/>
  <c r="J354" i="13"/>
  <c r="K354" i="13"/>
  <c r="G379" i="13"/>
  <c r="K376" i="13"/>
  <c r="I376" i="13" s="1"/>
  <c r="I372" i="13" s="1"/>
  <c r="F375" i="13"/>
  <c r="F371" i="13" s="1"/>
  <c r="F374" i="13"/>
  <c r="F370" i="13" s="1"/>
  <c r="J373" i="13"/>
  <c r="H373" i="13"/>
  <c r="E373" i="13"/>
  <c r="K360" i="13"/>
  <c r="I360" i="13" s="1"/>
  <c r="G360" i="13" s="1"/>
  <c r="G356" i="13" s="1"/>
  <c r="F359" i="13"/>
  <c r="F355" i="13" s="1"/>
  <c r="F358" i="13"/>
  <c r="F354" i="13" s="1"/>
  <c r="J357" i="13"/>
  <c r="H357" i="13"/>
  <c r="E357" i="13"/>
  <c r="H369" i="13" l="1"/>
  <c r="K353" i="13"/>
  <c r="G353" i="13"/>
  <c r="F369" i="13"/>
  <c r="K369" i="13"/>
  <c r="G369" i="13"/>
  <c r="I353" i="13"/>
  <c r="J353" i="13"/>
  <c r="H378" i="13"/>
  <c r="I379" i="13"/>
  <c r="J369" i="13"/>
  <c r="I369" i="13"/>
  <c r="I378" i="13"/>
  <c r="J379" i="13"/>
  <c r="K378" i="13"/>
  <c r="G378" i="13"/>
  <c r="H379" i="13"/>
  <c r="J378" i="13"/>
  <c r="K379" i="13"/>
  <c r="H353" i="13"/>
  <c r="I356" i="13"/>
  <c r="K372" i="13"/>
  <c r="E465" i="12"/>
  <c r="E441" i="12"/>
  <c r="F353" i="13"/>
  <c r="K356" i="13"/>
  <c r="E459" i="12"/>
  <c r="E435" i="12"/>
  <c r="K357" i="13"/>
  <c r="G376" i="13"/>
  <c r="G372" i="13" s="1"/>
  <c r="I373" i="13"/>
  <c r="K373" i="13"/>
  <c r="G357" i="13"/>
  <c r="F360" i="13"/>
  <c r="F356" i="13" s="1"/>
  <c r="I357" i="13"/>
  <c r="F376" i="13" l="1"/>
  <c r="F372" i="13" s="1"/>
  <c r="G373" i="13"/>
  <c r="F357" i="13"/>
  <c r="K14" i="2"/>
  <c r="F373" i="13" l="1"/>
  <c r="H46" i="13"/>
  <c r="H34" i="13" s="1"/>
  <c r="G46" i="13"/>
  <c r="E586" i="12" l="1"/>
  <c r="E585" i="12"/>
  <c r="E584" i="12"/>
  <c r="E583" i="12"/>
  <c r="E582" i="12"/>
  <c r="E544" i="12"/>
  <c r="E543" i="12"/>
  <c r="E542" i="12"/>
  <c r="E541" i="12"/>
  <c r="E575" i="12" l="1"/>
  <c r="E581" i="12"/>
  <c r="E360" i="12" l="1"/>
  <c r="E359" i="12"/>
  <c r="E358" i="12"/>
  <c r="E357" i="12"/>
  <c r="E354" i="12"/>
  <c r="E353" i="12"/>
  <c r="E352" i="12"/>
  <c r="E351" i="12"/>
  <c r="E350" i="12"/>
  <c r="E348" i="12"/>
  <c r="E347" i="12"/>
  <c r="E346" i="12"/>
  <c r="E345" i="12"/>
  <c r="E344" i="12"/>
  <c r="E342" i="12"/>
  <c r="E341" i="12"/>
  <c r="E340" i="12"/>
  <c r="E339" i="12"/>
  <c r="E338" i="12"/>
  <c r="E336" i="12"/>
  <c r="E335" i="12"/>
  <c r="E334" i="12"/>
  <c r="E333" i="12"/>
  <c r="E332" i="12"/>
  <c r="E330" i="12"/>
  <c r="E329" i="12"/>
  <c r="E328" i="12"/>
  <c r="E327" i="12"/>
  <c r="E326" i="12"/>
  <c r="E270" i="12"/>
  <c r="E269" i="12"/>
  <c r="E268" i="12"/>
  <c r="E267" i="12"/>
  <c r="E266" i="12"/>
  <c r="E264" i="12"/>
  <c r="E263" i="12"/>
  <c r="E262" i="12"/>
  <c r="E261" i="12"/>
  <c r="E258" i="12"/>
  <c r="E257" i="12"/>
  <c r="E256" i="12"/>
  <c r="E255" i="12"/>
  <c r="E254" i="12"/>
  <c r="E246" i="12"/>
  <c r="E245" i="12"/>
  <c r="E244" i="12"/>
  <c r="E243" i="12"/>
  <c r="E242" i="12"/>
  <c r="E240" i="12"/>
  <c r="E239" i="12"/>
  <c r="E238" i="12"/>
  <c r="E237" i="12"/>
  <c r="E236" i="12"/>
  <c r="E271" i="12" l="1"/>
  <c r="E265" i="12"/>
  <c r="E259" i="12"/>
  <c r="E253" i="12"/>
  <c r="E241" i="12"/>
  <c r="E233" i="12"/>
  <c r="E232" i="12"/>
  <c r="E231" i="12"/>
  <c r="E230" i="12"/>
  <c r="E229" i="12"/>
  <c r="E223" i="12"/>
  <c r="E221" i="12"/>
  <c r="E220" i="12"/>
  <c r="E219" i="12"/>
  <c r="E218" i="12"/>
  <c r="E217" i="12"/>
  <c r="E215" i="12"/>
  <c r="E214" i="12"/>
  <c r="E213" i="12"/>
  <c r="E212" i="12"/>
  <c r="E211" i="12"/>
  <c r="E209" i="12"/>
  <c r="E208" i="12"/>
  <c r="E207" i="12"/>
  <c r="E206" i="12"/>
  <c r="E205" i="12"/>
  <c r="E203" i="12"/>
  <c r="E202" i="12"/>
  <c r="E201" i="12"/>
  <c r="E200" i="12"/>
  <c r="E199" i="12"/>
  <c r="E149" i="12"/>
  <c r="E148" i="12"/>
  <c r="E147" i="12"/>
  <c r="E146" i="12"/>
  <c r="E145" i="12"/>
  <c r="E143" i="12"/>
  <c r="E142" i="12"/>
  <c r="E141" i="12"/>
  <c r="E140" i="12"/>
  <c r="E139" i="12"/>
  <c r="E137" i="12"/>
  <c r="E136" i="12"/>
  <c r="E135" i="12"/>
  <c r="E134" i="12"/>
  <c r="E133" i="12"/>
  <c r="E125" i="12"/>
  <c r="E124" i="12"/>
  <c r="E123" i="12"/>
  <c r="E122" i="12"/>
  <c r="E121" i="12"/>
  <c r="E119" i="12"/>
  <c r="E118" i="12"/>
  <c r="E117" i="12"/>
  <c r="E116" i="12"/>
  <c r="E115" i="12"/>
  <c r="E46" i="12"/>
  <c r="E45" i="12"/>
  <c r="E44" i="12"/>
  <c r="E43" i="12"/>
  <c r="E40" i="12"/>
  <c r="E39" i="12"/>
  <c r="E38" i="12"/>
  <c r="E37" i="12"/>
  <c r="E34" i="12"/>
  <c r="E33" i="12"/>
  <c r="E32" i="12"/>
  <c r="E22" i="12"/>
  <c r="E21" i="12"/>
  <c r="E20" i="12"/>
  <c r="E19" i="12"/>
  <c r="E18" i="12"/>
  <c r="E16" i="12"/>
  <c r="E15" i="12"/>
  <c r="E14" i="12"/>
  <c r="E13" i="12"/>
  <c r="E228" i="12" l="1"/>
  <c r="E138" i="12"/>
  <c r="E144" i="12"/>
  <c r="E120" i="12"/>
  <c r="E132" i="12"/>
  <c r="E17" i="12"/>
  <c r="B36" i="10"/>
  <c r="C39" i="10"/>
  <c r="D39" i="10"/>
  <c r="E39" i="10"/>
  <c r="F39" i="10"/>
  <c r="G39" i="10"/>
  <c r="B38" i="10"/>
  <c r="B37" i="10"/>
  <c r="B39" i="10" l="1"/>
  <c r="G448" i="13"/>
  <c r="G444" i="13" s="1"/>
  <c r="E356" i="12"/>
  <c r="F204" i="13"/>
  <c r="G98" i="13"/>
  <c r="G94" i="13"/>
  <c r="G90" i="13"/>
  <c r="G86" i="13"/>
  <c r="G54" i="13"/>
  <c r="E42" i="12" s="1"/>
  <c r="E41" i="12" s="1"/>
  <c r="E36" i="12"/>
  <c r="E35" i="12" s="1"/>
  <c r="E30" i="12"/>
  <c r="E84" i="12" l="1"/>
  <c r="G82" i="13"/>
  <c r="E540" i="12"/>
  <c r="E539" i="12" s="1"/>
  <c r="G34" i="13"/>
  <c r="E31" i="12"/>
  <c r="E29" i="12" s="1"/>
  <c r="F189" i="13" l="1"/>
  <c r="F188" i="13"/>
  <c r="F187" i="13"/>
  <c r="K186" i="13"/>
  <c r="J186" i="13"/>
  <c r="I186" i="13"/>
  <c r="H186" i="13"/>
  <c r="G186" i="13"/>
  <c r="E186" i="13"/>
  <c r="F186" i="13" l="1"/>
  <c r="F478" i="13"/>
  <c r="F477" i="13"/>
  <c r="F476" i="13"/>
  <c r="K475" i="13"/>
  <c r="J475" i="13"/>
  <c r="I475" i="13"/>
  <c r="H475" i="13"/>
  <c r="G475" i="13"/>
  <c r="E475" i="13"/>
  <c r="F475" i="13" l="1"/>
  <c r="F474" i="13"/>
  <c r="F473" i="13"/>
  <c r="F472" i="13"/>
  <c r="K471" i="13"/>
  <c r="J471" i="13"/>
  <c r="I471" i="13"/>
  <c r="H471" i="13"/>
  <c r="G471" i="13"/>
  <c r="E471" i="13"/>
  <c r="F450" i="13"/>
  <c r="F446" i="13" s="1"/>
  <c r="F449" i="13"/>
  <c r="F448" i="13"/>
  <c r="F444" i="13" s="1"/>
  <c r="K447" i="13"/>
  <c r="J447" i="13"/>
  <c r="I447" i="13"/>
  <c r="H447" i="13"/>
  <c r="G447" i="13"/>
  <c r="E447" i="13"/>
  <c r="I24" i="15"/>
  <c r="H24" i="15"/>
  <c r="G24" i="15"/>
  <c r="H21" i="15"/>
  <c r="I21" i="15"/>
  <c r="K21" i="15"/>
  <c r="L21" i="15"/>
  <c r="M21" i="15"/>
  <c r="N21" i="15"/>
  <c r="O21" i="15"/>
  <c r="P21" i="15"/>
  <c r="G21" i="15"/>
  <c r="I24" i="14"/>
  <c r="J24" i="14"/>
  <c r="K24" i="14"/>
  <c r="I23" i="14"/>
  <c r="J23" i="14"/>
  <c r="J22" i="14" s="1"/>
  <c r="K23" i="14"/>
  <c r="K22" i="14" s="1"/>
  <c r="I18" i="14"/>
  <c r="I21" i="14" s="1"/>
  <c r="J18" i="14"/>
  <c r="J21" i="14" s="1"/>
  <c r="K18" i="14"/>
  <c r="K21" i="14" s="1"/>
  <c r="H20" i="14"/>
  <c r="H19" i="14"/>
  <c r="E18" i="14"/>
  <c r="F222" i="13"/>
  <c r="F221" i="13"/>
  <c r="F220" i="13"/>
  <c r="K219" i="13"/>
  <c r="J219" i="13"/>
  <c r="I219" i="13"/>
  <c r="H219" i="13"/>
  <c r="G219" i="13"/>
  <c r="E219" i="13"/>
  <c r="F137" i="13"/>
  <c r="F136" i="13"/>
  <c r="F135" i="13"/>
  <c r="K134" i="13"/>
  <c r="J134" i="13"/>
  <c r="I134" i="13"/>
  <c r="H134" i="13"/>
  <c r="G134" i="13"/>
  <c r="E134" i="13"/>
  <c r="F445" i="13" l="1"/>
  <c r="I22" i="14"/>
  <c r="F219" i="13"/>
  <c r="H18" i="14"/>
  <c r="H21" i="14" s="1"/>
  <c r="F471" i="13"/>
  <c r="F134" i="13"/>
  <c r="F447" i="13"/>
  <c r="F56" i="13"/>
  <c r="F55" i="13"/>
  <c r="F54" i="13"/>
  <c r="K53" i="13"/>
  <c r="J53" i="13"/>
  <c r="I53" i="13"/>
  <c r="H53" i="13"/>
  <c r="G53" i="13"/>
  <c r="E53" i="13"/>
  <c r="F53" i="13" l="1"/>
  <c r="H16" i="14"/>
  <c r="H24" i="14" s="1"/>
  <c r="H15" i="14"/>
  <c r="H23" i="14" s="1"/>
  <c r="K14" i="14"/>
  <c r="K17" i="14" s="1"/>
  <c r="J14" i="14"/>
  <c r="J17" i="14" s="1"/>
  <c r="I14" i="14"/>
  <c r="I17" i="14" s="1"/>
  <c r="G262" i="13"/>
  <c r="H262" i="13"/>
  <c r="I262" i="13"/>
  <c r="J262" i="13"/>
  <c r="K262" i="13"/>
  <c r="E262" i="13"/>
  <c r="G261" i="13"/>
  <c r="H261" i="13"/>
  <c r="I261" i="13"/>
  <c r="J261" i="13"/>
  <c r="K261" i="13"/>
  <c r="E261" i="13"/>
  <c r="G260" i="13"/>
  <c r="H260" i="13"/>
  <c r="I260" i="13"/>
  <c r="J260" i="13"/>
  <c r="K260" i="13"/>
  <c r="E260" i="13"/>
  <c r="F290" i="13"/>
  <c r="F286" i="13" s="1"/>
  <c r="F289" i="13"/>
  <c r="F285" i="13" s="1"/>
  <c r="F288" i="13"/>
  <c r="F284" i="13" s="1"/>
  <c r="K287" i="13"/>
  <c r="J287" i="13"/>
  <c r="I287" i="13"/>
  <c r="H287" i="13"/>
  <c r="G287" i="13"/>
  <c r="E287" i="13"/>
  <c r="F218" i="13"/>
  <c r="F217" i="13"/>
  <c r="F216" i="13"/>
  <c r="K215" i="13"/>
  <c r="J215" i="13"/>
  <c r="I215" i="13"/>
  <c r="H215" i="13"/>
  <c r="G215" i="13"/>
  <c r="E215" i="13"/>
  <c r="F214" i="13"/>
  <c r="F213" i="13"/>
  <c r="F212" i="13"/>
  <c r="K211" i="13"/>
  <c r="J211" i="13"/>
  <c r="I211" i="13"/>
  <c r="H211" i="13"/>
  <c r="G211" i="13"/>
  <c r="E211" i="13"/>
  <c r="F210" i="13"/>
  <c r="F209" i="13"/>
  <c r="F208" i="13"/>
  <c r="K207" i="13"/>
  <c r="J207" i="13"/>
  <c r="I207" i="13"/>
  <c r="H207" i="13"/>
  <c r="G207" i="13"/>
  <c r="E207" i="13"/>
  <c r="F206" i="13"/>
  <c r="F205" i="13"/>
  <c r="K203" i="13"/>
  <c r="J203" i="13"/>
  <c r="I203" i="13"/>
  <c r="H203" i="13"/>
  <c r="G203" i="13"/>
  <c r="E203" i="13"/>
  <c r="F200" i="13" l="1"/>
  <c r="F201" i="13"/>
  <c r="F202" i="13"/>
  <c r="G197" i="13"/>
  <c r="G293" i="13" s="1"/>
  <c r="I198" i="13"/>
  <c r="I294" i="13" s="1"/>
  <c r="E197" i="13"/>
  <c r="E293" i="13" s="1"/>
  <c r="H197" i="13"/>
  <c r="H293" i="13" s="1"/>
  <c r="H22" i="14"/>
  <c r="K197" i="13"/>
  <c r="K293" i="13" s="1"/>
  <c r="I196" i="13"/>
  <c r="I292" i="13" s="1"/>
  <c r="H196" i="13"/>
  <c r="H292" i="13" s="1"/>
  <c r="J197" i="13"/>
  <c r="J293" i="13" s="1"/>
  <c r="E198" i="13"/>
  <c r="E294" i="13" s="1"/>
  <c r="H198" i="13"/>
  <c r="H294" i="13" s="1"/>
  <c r="K196" i="13"/>
  <c r="K292" i="13" s="1"/>
  <c r="G196" i="13"/>
  <c r="G292" i="13" s="1"/>
  <c r="I197" i="13"/>
  <c r="I293" i="13" s="1"/>
  <c r="K198" i="13"/>
  <c r="K294" i="13" s="1"/>
  <c r="G198" i="13"/>
  <c r="G294" i="13" s="1"/>
  <c r="H14" i="14"/>
  <c r="H17" i="14" s="1"/>
  <c r="J198" i="13"/>
  <c r="J294" i="13" s="1"/>
  <c r="J196" i="13"/>
  <c r="J292" i="13" s="1"/>
  <c r="E196" i="13"/>
  <c r="E292" i="13" s="1"/>
  <c r="I259" i="13"/>
  <c r="F207" i="13"/>
  <c r="F211" i="13"/>
  <c r="H259" i="13"/>
  <c r="K259" i="13"/>
  <c r="G259" i="13"/>
  <c r="J259" i="13"/>
  <c r="F203" i="13"/>
  <c r="F215" i="13"/>
  <c r="F287" i="13"/>
  <c r="G113" i="13"/>
  <c r="G193" i="13" s="1"/>
  <c r="H113" i="13"/>
  <c r="H193" i="13" s="1"/>
  <c r="I113" i="13"/>
  <c r="I193" i="13" s="1"/>
  <c r="E113" i="13"/>
  <c r="H112" i="13"/>
  <c r="H192" i="13" s="1"/>
  <c r="K112" i="13"/>
  <c r="K192" i="13" s="1"/>
  <c r="E112" i="13"/>
  <c r="J113" i="13"/>
  <c r="J193" i="13" s="1"/>
  <c r="K113" i="13"/>
  <c r="K193" i="13" s="1"/>
  <c r="E193" i="13"/>
  <c r="I112" i="13" l="1"/>
  <c r="I192" i="13" s="1"/>
  <c r="G112" i="13"/>
  <c r="G192" i="13" s="1"/>
  <c r="J112" i="13"/>
  <c r="J192" i="13" s="1"/>
  <c r="F185" i="13"/>
  <c r="F184" i="13"/>
  <c r="F183" i="13"/>
  <c r="K182" i="13"/>
  <c r="J182" i="13"/>
  <c r="I182" i="13"/>
  <c r="H182" i="13"/>
  <c r="G182" i="13"/>
  <c r="E182" i="13"/>
  <c r="F181" i="13"/>
  <c r="F180" i="13"/>
  <c r="F179" i="13"/>
  <c r="K178" i="13"/>
  <c r="J178" i="13"/>
  <c r="I178" i="13"/>
  <c r="H178" i="13"/>
  <c r="G178" i="13"/>
  <c r="E178" i="13"/>
  <c r="F133" i="13"/>
  <c r="F132" i="13"/>
  <c r="F131" i="13"/>
  <c r="K130" i="13"/>
  <c r="J130" i="13"/>
  <c r="I130" i="13"/>
  <c r="H130" i="13"/>
  <c r="G130" i="13"/>
  <c r="E130" i="13"/>
  <c r="F129" i="13"/>
  <c r="F128" i="13"/>
  <c r="F127" i="13"/>
  <c r="K126" i="13"/>
  <c r="J126" i="13"/>
  <c r="I126" i="13"/>
  <c r="H126" i="13"/>
  <c r="G126" i="13"/>
  <c r="E126" i="13"/>
  <c r="F125" i="13"/>
  <c r="F124" i="13"/>
  <c r="F123" i="13"/>
  <c r="K122" i="13"/>
  <c r="J122" i="13"/>
  <c r="I122" i="13"/>
  <c r="H122" i="13"/>
  <c r="G122" i="13"/>
  <c r="E122" i="13"/>
  <c r="E32" i="13"/>
  <c r="E31" i="13"/>
  <c r="G31" i="13"/>
  <c r="H31" i="13"/>
  <c r="I31" i="13"/>
  <c r="J31" i="13"/>
  <c r="K31" i="13"/>
  <c r="G32" i="13"/>
  <c r="H32" i="13"/>
  <c r="I32" i="13"/>
  <c r="J32" i="13"/>
  <c r="K32" i="13"/>
  <c r="G30" i="13"/>
  <c r="G106" i="13" s="1"/>
  <c r="H30" i="13"/>
  <c r="I30" i="13"/>
  <c r="J30" i="13"/>
  <c r="K30" i="13"/>
  <c r="F44" i="13"/>
  <c r="F43" i="13"/>
  <c r="F42" i="13"/>
  <c r="K41" i="13"/>
  <c r="J41" i="13"/>
  <c r="I41" i="13"/>
  <c r="H41" i="13"/>
  <c r="G41" i="13"/>
  <c r="E41" i="13"/>
  <c r="K81" i="13"/>
  <c r="J81" i="13"/>
  <c r="I81" i="13"/>
  <c r="H81" i="13"/>
  <c r="G81" i="13"/>
  <c r="F52" i="13"/>
  <c r="F51" i="13"/>
  <c r="F50" i="13"/>
  <c r="K49" i="13"/>
  <c r="J49" i="13"/>
  <c r="I49" i="13"/>
  <c r="H49" i="13"/>
  <c r="G49" i="13"/>
  <c r="E49" i="13"/>
  <c r="F48" i="13"/>
  <c r="F47" i="13"/>
  <c r="F46" i="13"/>
  <c r="K45" i="13"/>
  <c r="J45" i="13"/>
  <c r="I45" i="13"/>
  <c r="H45" i="13"/>
  <c r="G45" i="13"/>
  <c r="E45" i="13"/>
  <c r="F163" i="13" l="1"/>
  <c r="E81" i="13"/>
  <c r="E30" i="13"/>
  <c r="E29" i="13" s="1"/>
  <c r="F49" i="13"/>
  <c r="F182" i="13"/>
  <c r="F178" i="13"/>
  <c r="F41" i="13"/>
  <c r="F122" i="13"/>
  <c r="E33" i="13"/>
  <c r="F130" i="13"/>
  <c r="F126" i="13"/>
  <c r="F45" i="13"/>
  <c r="K16" i="21"/>
  <c r="K17" i="21"/>
  <c r="K15" i="21"/>
  <c r="K13" i="21" l="1"/>
  <c r="J13" i="21"/>
  <c r="I13" i="21"/>
  <c r="H13" i="21"/>
  <c r="G13" i="21"/>
  <c r="F13" i="21"/>
  <c r="G25" i="15" l="1"/>
  <c r="G28" i="15" s="1"/>
  <c r="F20" i="17" l="1"/>
  <c r="I21" i="17"/>
  <c r="H21" i="17"/>
  <c r="G21" i="17"/>
  <c r="F21" i="17"/>
  <c r="E21" i="17"/>
  <c r="I20" i="17"/>
  <c r="H20" i="17"/>
  <c r="G20" i="17"/>
  <c r="E20" i="17"/>
  <c r="K16" i="8" l="1"/>
  <c r="K17" i="8"/>
  <c r="K15" i="8"/>
  <c r="K16" i="7"/>
  <c r="K17" i="7"/>
  <c r="K15" i="7"/>
  <c r="K16" i="19"/>
  <c r="K17" i="19"/>
  <c r="K15" i="19"/>
  <c r="K16" i="5"/>
  <c r="K17" i="5"/>
  <c r="K15" i="5"/>
  <c r="K16" i="4"/>
  <c r="K17" i="4"/>
  <c r="K15" i="4"/>
  <c r="K15" i="2"/>
  <c r="K16" i="2"/>
  <c r="F13" i="2"/>
  <c r="K15" i="3"/>
  <c r="K16" i="3"/>
  <c r="K17" i="3"/>
  <c r="G13" i="3"/>
  <c r="H13" i="3"/>
  <c r="I13" i="3"/>
  <c r="J13" i="3"/>
  <c r="F13" i="3"/>
  <c r="K13" i="3" l="1"/>
  <c r="H380" i="13" l="1"/>
  <c r="H377" i="13" s="1"/>
  <c r="J380" i="13"/>
  <c r="J377" i="13" s="1"/>
  <c r="F352" i="13"/>
  <c r="F348" i="13" s="1"/>
  <c r="F351" i="13"/>
  <c r="F347" i="13" s="1"/>
  <c r="F350" i="13"/>
  <c r="F346" i="13" s="1"/>
  <c r="K349" i="13"/>
  <c r="J349" i="13"/>
  <c r="I349" i="13"/>
  <c r="H349" i="13"/>
  <c r="G349" i="13"/>
  <c r="E349" i="13"/>
  <c r="F378" i="13" l="1"/>
  <c r="J345" i="13"/>
  <c r="H345" i="13"/>
  <c r="K345" i="13"/>
  <c r="I345" i="13"/>
  <c r="G345" i="13"/>
  <c r="E378" i="13"/>
  <c r="F349" i="13"/>
  <c r="F379" i="13" l="1"/>
  <c r="F345" i="13"/>
  <c r="E379" i="13"/>
  <c r="K380" i="13"/>
  <c r="K377" i="13" s="1"/>
  <c r="I380" i="13"/>
  <c r="I377" i="13" s="1"/>
  <c r="G380" i="13" l="1"/>
  <c r="G377" i="13" s="1"/>
  <c r="H25" i="15" l="1"/>
  <c r="H28" i="15" s="1"/>
  <c r="I25" i="15"/>
  <c r="I28" i="15" s="1"/>
  <c r="J25" i="15"/>
  <c r="J28" i="15" s="1"/>
  <c r="E227" i="12"/>
  <c r="E226" i="12"/>
  <c r="E225" i="12"/>
  <c r="E224" i="12"/>
  <c r="E112" i="12"/>
  <c r="E111" i="12"/>
  <c r="E110" i="12"/>
  <c r="E109" i="12"/>
  <c r="E108" i="12"/>
  <c r="E102" i="12"/>
  <c r="E106" i="12"/>
  <c r="E105" i="12"/>
  <c r="E104" i="12"/>
  <c r="E103" i="12"/>
  <c r="E100" i="12"/>
  <c r="E99" i="12"/>
  <c r="E98" i="12"/>
  <c r="E97" i="12"/>
  <c r="E96" i="12"/>
  <c r="E94" i="12"/>
  <c r="E93" i="12"/>
  <c r="E92" i="12"/>
  <c r="E91" i="12"/>
  <c r="E90" i="12"/>
  <c r="E88" i="12"/>
  <c r="E87" i="12"/>
  <c r="E86" i="12"/>
  <c r="E85" i="12"/>
  <c r="F380" i="13" l="1"/>
  <c r="F377" i="13" s="1"/>
  <c r="E380" i="13"/>
  <c r="E377" i="13" s="1"/>
  <c r="E345" i="13"/>
  <c r="E355" i="12"/>
  <c r="E101" i="12"/>
  <c r="E235" i="12"/>
  <c r="E331" i="12"/>
  <c r="E343" i="12"/>
  <c r="E337" i="12"/>
  <c r="E216" i="12"/>
  <c r="E204" i="12"/>
  <c r="E198" i="12"/>
  <c r="E107" i="12"/>
  <c r="E95" i="12"/>
  <c r="E89" i="12"/>
  <c r="E83" i="12"/>
  <c r="G482" i="13"/>
  <c r="H482" i="13"/>
  <c r="I482" i="13"/>
  <c r="J482" i="13"/>
  <c r="K482" i="13"/>
  <c r="G481" i="13"/>
  <c r="H481" i="13"/>
  <c r="I481" i="13"/>
  <c r="J481" i="13"/>
  <c r="K481" i="13"/>
  <c r="H480" i="13"/>
  <c r="I480" i="13"/>
  <c r="K480" i="13"/>
  <c r="H479" i="13" l="1"/>
  <c r="K479" i="13"/>
  <c r="I479" i="13"/>
  <c r="E369" i="13"/>
  <c r="E353" i="13"/>
  <c r="J443" i="13"/>
  <c r="G443" i="13"/>
  <c r="J480" i="13"/>
  <c r="J479" i="13" s="1"/>
  <c r="I443" i="13"/>
  <c r="K443" i="13"/>
  <c r="H443" i="13"/>
  <c r="G480" i="13"/>
  <c r="G479" i="13" s="1"/>
  <c r="E482" i="13"/>
  <c r="E481" i="13"/>
  <c r="F482" i="13" l="1"/>
  <c r="E325" i="12"/>
  <c r="E443" i="13"/>
  <c r="E480" i="13"/>
  <c r="E479" i="13" s="1"/>
  <c r="F480" i="13"/>
  <c r="F443" i="13" l="1"/>
  <c r="F481" i="13"/>
  <c r="F479" i="13" s="1"/>
  <c r="F282" i="13" l="1"/>
  <c r="F281" i="13"/>
  <c r="F280" i="13"/>
  <c r="K279" i="13"/>
  <c r="J279" i="13"/>
  <c r="I279" i="13"/>
  <c r="H279" i="13"/>
  <c r="G279" i="13"/>
  <c r="F278" i="13"/>
  <c r="F277" i="13"/>
  <c r="F276" i="13"/>
  <c r="K275" i="13"/>
  <c r="J275" i="13"/>
  <c r="I275" i="13"/>
  <c r="H275" i="13"/>
  <c r="G275" i="13"/>
  <c r="F274" i="13"/>
  <c r="F273" i="13"/>
  <c r="F272" i="13"/>
  <c r="K271" i="13"/>
  <c r="J271" i="13"/>
  <c r="I271" i="13"/>
  <c r="H271" i="13"/>
  <c r="G271" i="13"/>
  <c r="F270" i="13"/>
  <c r="F269" i="13"/>
  <c r="F268" i="13"/>
  <c r="K267" i="13"/>
  <c r="J267" i="13"/>
  <c r="I267" i="13"/>
  <c r="H267" i="13"/>
  <c r="G267" i="13"/>
  <c r="F266" i="13"/>
  <c r="F262" i="13" s="1"/>
  <c r="F198" i="13" s="1"/>
  <c r="F294" i="13" s="1"/>
  <c r="F265" i="13"/>
  <c r="F264" i="13"/>
  <c r="K263" i="13"/>
  <c r="J263" i="13"/>
  <c r="I263" i="13"/>
  <c r="H263" i="13"/>
  <c r="G263" i="13"/>
  <c r="F121" i="13"/>
  <c r="F120" i="13"/>
  <c r="F119" i="13"/>
  <c r="F115" i="13" s="1"/>
  <c r="F111" i="13" s="1"/>
  <c r="K118" i="13"/>
  <c r="J118" i="13"/>
  <c r="I118" i="13"/>
  <c r="H118" i="13"/>
  <c r="G118" i="13"/>
  <c r="F104" i="13"/>
  <c r="F103" i="13"/>
  <c r="F102" i="13"/>
  <c r="K101" i="13"/>
  <c r="J101" i="13"/>
  <c r="I101" i="13"/>
  <c r="H101" i="13"/>
  <c r="G101" i="13"/>
  <c r="F100" i="13"/>
  <c r="F99" i="13"/>
  <c r="F98" i="13"/>
  <c r="K97" i="13"/>
  <c r="J97" i="13"/>
  <c r="I97" i="13"/>
  <c r="H97" i="13"/>
  <c r="G97" i="13"/>
  <c r="F96" i="13"/>
  <c r="F95" i="13"/>
  <c r="F94" i="13"/>
  <c r="K93" i="13"/>
  <c r="J93" i="13"/>
  <c r="I93" i="13"/>
  <c r="H93" i="13"/>
  <c r="G93" i="13"/>
  <c r="F92" i="13"/>
  <c r="F91" i="13"/>
  <c r="F90" i="13"/>
  <c r="K89" i="13"/>
  <c r="J89" i="13"/>
  <c r="I89" i="13"/>
  <c r="H89" i="13"/>
  <c r="G89" i="13"/>
  <c r="F88" i="13"/>
  <c r="F84" i="13" s="1"/>
  <c r="F87" i="13"/>
  <c r="F83" i="13" s="1"/>
  <c r="F86" i="13"/>
  <c r="K85" i="13"/>
  <c r="J85" i="13"/>
  <c r="I85" i="13"/>
  <c r="H85" i="13"/>
  <c r="G85" i="13"/>
  <c r="F40" i="13"/>
  <c r="F39" i="13"/>
  <c r="F38" i="13"/>
  <c r="F34" i="13" s="1"/>
  <c r="K37" i="13"/>
  <c r="J37" i="13"/>
  <c r="I37" i="13"/>
  <c r="H37" i="13"/>
  <c r="G37" i="13"/>
  <c r="I15" i="13"/>
  <c r="I27" i="13" s="1"/>
  <c r="G14" i="13"/>
  <c r="G26" i="13" s="1"/>
  <c r="H14" i="13"/>
  <c r="H26" i="13" s="1"/>
  <c r="I14" i="13"/>
  <c r="I26" i="13" s="1"/>
  <c r="J14" i="13"/>
  <c r="J26" i="13" s="1"/>
  <c r="K14" i="13"/>
  <c r="K26" i="13" s="1"/>
  <c r="G13" i="13"/>
  <c r="G25" i="13" s="1"/>
  <c r="H13" i="13"/>
  <c r="H25" i="13" s="1"/>
  <c r="I13" i="13"/>
  <c r="J13" i="13"/>
  <c r="J25" i="13" s="1"/>
  <c r="K13" i="13"/>
  <c r="K25" i="13" s="1"/>
  <c r="I16" i="13"/>
  <c r="F23" i="13"/>
  <c r="F22" i="13"/>
  <c r="F21" i="13"/>
  <c r="K20" i="13"/>
  <c r="J20" i="13"/>
  <c r="I20" i="13"/>
  <c r="H20" i="13"/>
  <c r="G20" i="13"/>
  <c r="F82" i="13" l="1"/>
  <c r="F261" i="13"/>
  <c r="F197" i="13" s="1"/>
  <c r="F293" i="13" s="1"/>
  <c r="F191" i="13"/>
  <c r="F116" i="13"/>
  <c r="F112" i="13" s="1"/>
  <c r="F192" i="13" s="1"/>
  <c r="F117" i="13"/>
  <c r="F113" i="13" s="1"/>
  <c r="F193" i="13" s="1"/>
  <c r="F35" i="13"/>
  <c r="F31" i="13" s="1"/>
  <c r="F107" i="13" s="1"/>
  <c r="F36" i="13"/>
  <c r="F32" i="13" s="1"/>
  <c r="F30" i="13"/>
  <c r="F106" i="13" s="1"/>
  <c r="F260" i="13"/>
  <c r="F196" i="13" s="1"/>
  <c r="H106" i="13"/>
  <c r="I107" i="13"/>
  <c r="I485" i="13" s="1"/>
  <c r="K106" i="13"/>
  <c r="H107" i="13"/>
  <c r="H485" i="13" s="1"/>
  <c r="J106" i="13"/>
  <c r="K107" i="13"/>
  <c r="K485" i="13" s="1"/>
  <c r="G107" i="13"/>
  <c r="G485" i="13" s="1"/>
  <c r="I106" i="13"/>
  <c r="J107" i="13"/>
  <c r="J485" i="13" s="1"/>
  <c r="E259" i="13"/>
  <c r="E267" i="13"/>
  <c r="F271" i="13"/>
  <c r="E275" i="13"/>
  <c r="E279" i="13"/>
  <c r="I199" i="13"/>
  <c r="F263" i="13"/>
  <c r="K283" i="13"/>
  <c r="J199" i="13"/>
  <c r="E263" i="13"/>
  <c r="F267" i="13"/>
  <c r="K195" i="13"/>
  <c r="G195" i="13"/>
  <c r="K199" i="13"/>
  <c r="H199" i="13"/>
  <c r="F279" i="13"/>
  <c r="J283" i="13"/>
  <c r="I283" i="13"/>
  <c r="E349" i="12"/>
  <c r="J195" i="13"/>
  <c r="G199" i="13"/>
  <c r="G283" i="13"/>
  <c r="H283" i="13"/>
  <c r="G114" i="13"/>
  <c r="F89" i="13"/>
  <c r="E93" i="13"/>
  <c r="F97" i="13"/>
  <c r="E271" i="13"/>
  <c r="K114" i="13"/>
  <c r="F275" i="13"/>
  <c r="F37" i="13"/>
  <c r="H114" i="13"/>
  <c r="J114" i="13"/>
  <c r="F118" i="13"/>
  <c r="E89" i="13"/>
  <c r="I114" i="13"/>
  <c r="E85" i="13"/>
  <c r="E118" i="13"/>
  <c r="J33" i="13"/>
  <c r="J105" i="13" s="1"/>
  <c r="E97" i="13"/>
  <c r="F85" i="13"/>
  <c r="E107" i="13"/>
  <c r="I33" i="13"/>
  <c r="I105" i="13" s="1"/>
  <c r="E37" i="13"/>
  <c r="E108" i="13"/>
  <c r="E192" i="13" s="1"/>
  <c r="E190" i="13" s="1"/>
  <c r="F101" i="13"/>
  <c r="F93" i="13"/>
  <c r="E101" i="13"/>
  <c r="I24" i="13"/>
  <c r="K33" i="13"/>
  <c r="K105" i="13" s="1"/>
  <c r="G33" i="13"/>
  <c r="G105" i="13" s="1"/>
  <c r="H33" i="13"/>
  <c r="H105" i="13" s="1"/>
  <c r="E20" i="13"/>
  <c r="I12" i="13"/>
  <c r="I25" i="13"/>
  <c r="F20" i="13"/>
  <c r="E105" i="13" l="1"/>
  <c r="F110" i="13"/>
  <c r="F190" i="13"/>
  <c r="F195" i="13"/>
  <c r="F292" i="13"/>
  <c r="F81" i="13"/>
  <c r="F259" i="13"/>
  <c r="K291" i="13"/>
  <c r="H29" i="13"/>
  <c r="G29" i="13"/>
  <c r="J29" i="13"/>
  <c r="I29" i="13"/>
  <c r="K29" i="13"/>
  <c r="E114" i="12"/>
  <c r="E11" i="12"/>
  <c r="E222" i="12"/>
  <c r="F114" i="13"/>
  <c r="E199" i="13"/>
  <c r="E114" i="13"/>
  <c r="J291" i="13"/>
  <c r="E283" i="13"/>
  <c r="F283" i="13"/>
  <c r="I195" i="13"/>
  <c r="I291" i="13" s="1"/>
  <c r="G291" i="13"/>
  <c r="F199" i="13"/>
  <c r="H195" i="13"/>
  <c r="H291" i="13" s="1"/>
  <c r="F33" i="13"/>
  <c r="F105" i="13" s="1"/>
  <c r="F29" i="13"/>
  <c r="F291" i="13" l="1"/>
  <c r="E195" i="13"/>
  <c r="E291" i="13" s="1"/>
  <c r="E106" i="13"/>
  <c r="F17" i="13" l="1"/>
  <c r="F13" i="13" s="1"/>
  <c r="F25" i="13" s="1"/>
  <c r="F18" i="13"/>
  <c r="F14" i="13" s="1"/>
  <c r="F26" i="13" s="1"/>
  <c r="F485" i="13" s="1"/>
  <c r="E14" i="13"/>
  <c r="E26" i="13" s="1"/>
  <c r="E485" i="13" s="1"/>
  <c r="E13" i="13"/>
  <c r="E25" i="13" s="1"/>
  <c r="E484" i="13" s="1"/>
  <c r="G13" i="7" l="1"/>
  <c r="H13" i="7"/>
  <c r="I13" i="7"/>
  <c r="J13" i="7"/>
  <c r="K13" i="7"/>
  <c r="G13" i="19"/>
  <c r="H13" i="19"/>
  <c r="I13" i="19"/>
  <c r="J13" i="19"/>
  <c r="K13" i="19"/>
  <c r="F13" i="19"/>
  <c r="G13" i="2" l="1"/>
  <c r="K13" i="8" l="1"/>
  <c r="G19" i="13" l="1"/>
  <c r="H19" i="13"/>
  <c r="J19" i="13"/>
  <c r="K19" i="13"/>
  <c r="H16" i="13" l="1"/>
  <c r="H24" i="13" s="1"/>
  <c r="H15" i="13"/>
  <c r="G16" i="13"/>
  <c r="G24" i="13" s="1"/>
  <c r="G15" i="13"/>
  <c r="K16" i="13"/>
  <c r="K24" i="13" s="1"/>
  <c r="K15" i="13"/>
  <c r="J16" i="13"/>
  <c r="J24" i="13" s="1"/>
  <c r="J15" i="13"/>
  <c r="F19" i="13"/>
  <c r="J12" i="13" l="1"/>
  <c r="J27" i="13"/>
  <c r="G12" i="13"/>
  <c r="G27" i="13"/>
  <c r="K12" i="13"/>
  <c r="K27" i="13"/>
  <c r="H12" i="13"/>
  <c r="H27" i="13"/>
  <c r="E16" i="13"/>
  <c r="E24" i="13" s="1"/>
  <c r="E15" i="13"/>
  <c r="F16" i="13"/>
  <c r="F24" i="13" s="1"/>
  <c r="F15" i="13"/>
  <c r="F12" i="13" l="1"/>
  <c r="F27" i="13"/>
  <c r="E12" i="13"/>
  <c r="E27" i="13"/>
  <c r="E486" i="13" s="1"/>
  <c r="H108" i="13" l="1"/>
  <c r="H486" i="13" s="1"/>
  <c r="K108" i="13"/>
  <c r="K486" i="13" s="1"/>
  <c r="J108" i="13"/>
  <c r="J486" i="13" s="1"/>
  <c r="F108" i="13"/>
  <c r="F486" i="13" s="1"/>
  <c r="G108" i="13" l="1"/>
  <c r="G486" i="13" s="1"/>
  <c r="I108" i="13"/>
  <c r="I486" i="13" s="1"/>
  <c r="G13" i="8" l="1"/>
  <c r="H13" i="8"/>
  <c r="I13" i="8"/>
  <c r="J13" i="8"/>
  <c r="F13" i="8"/>
  <c r="J13" i="5"/>
  <c r="I13" i="5"/>
  <c r="H13" i="5"/>
  <c r="G13" i="5"/>
  <c r="F13" i="5"/>
  <c r="J13" i="4"/>
  <c r="I13" i="4"/>
  <c r="H13" i="4"/>
  <c r="G13" i="4"/>
  <c r="F13" i="4"/>
  <c r="J13" i="2"/>
  <c r="I13" i="2"/>
  <c r="H13" i="2"/>
  <c r="K13" i="2" l="1"/>
  <c r="K13" i="5"/>
  <c r="K13" i="4"/>
  <c r="E110" i="13" l="1"/>
  <c r="E483" i="13" s="1"/>
  <c r="J21" i="15"/>
  <c r="E210" i="12" l="1"/>
  <c r="G162" i="13" l="1"/>
  <c r="J162" i="13"/>
  <c r="F162" i="13"/>
  <c r="H162" i="13"/>
  <c r="K162" i="13"/>
  <c r="K111" i="13"/>
  <c r="K110" i="13" s="1"/>
  <c r="I162" i="13"/>
  <c r="J111" i="13"/>
  <c r="J110" i="13" s="1"/>
  <c r="G111" i="13"/>
  <c r="G110" i="13" s="1"/>
  <c r="F484" i="13"/>
  <c r="I111" i="13"/>
  <c r="I110" i="13" s="1"/>
  <c r="H111" i="13"/>
  <c r="H191" i="13" s="1"/>
  <c r="H484" i="13" s="1"/>
  <c r="H483" i="13" s="1"/>
  <c r="F483" i="13" l="1"/>
  <c r="J191" i="13"/>
  <c r="I191" i="13"/>
  <c r="I484" i="13" s="1"/>
  <c r="I483" i="13" s="1"/>
  <c r="H110" i="13"/>
  <c r="H190" i="13"/>
  <c r="H487" i="13"/>
  <c r="F487" i="13"/>
  <c r="G191" i="13"/>
  <c r="G484" i="13" s="1"/>
  <c r="G483" i="13" s="1"/>
  <c r="K191" i="13"/>
  <c r="K484" i="13" s="1"/>
  <c r="K483" i="13" s="1"/>
  <c r="J487" i="13"/>
  <c r="J190" i="13" l="1"/>
  <c r="J484" i="13"/>
  <c r="J483" i="13" s="1"/>
  <c r="I190" i="13"/>
  <c r="I487" i="13"/>
  <c r="G487" i="13"/>
  <c r="G190" i="13"/>
  <c r="K190" i="13"/>
  <c r="K487" i="13"/>
</calcChain>
</file>

<file path=xl/sharedStrings.xml><?xml version="1.0" encoding="utf-8"?>
<sst xmlns="http://schemas.openxmlformats.org/spreadsheetml/2006/main" count="2727" uniqueCount="539">
  <si>
    <t>Приложение № 1</t>
  </si>
  <si>
    <t>N п/п</t>
  </si>
  <si>
    <t>Единица измерения</t>
  </si>
  <si>
    <t>1.</t>
  </si>
  <si>
    <t>Процент по отношению к базовому году</t>
  </si>
  <si>
    <t>Процент</t>
  </si>
  <si>
    <t>Человек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</si>
  <si>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%</t>
  </si>
  <si>
    <t>Единиц</t>
  </si>
  <si>
    <t>2018 год</t>
  </si>
  <si>
    <t>2019 год</t>
  </si>
  <si>
    <t>Приложение № 2</t>
  </si>
  <si>
    <t>ПАСПОРТ ПОДПРОГРАММЫ I</t>
  </si>
  <si>
    <t xml:space="preserve">Муниципальный заказчик подпрограммы       </t>
  </si>
  <si>
    <t xml:space="preserve">Расходы (тыс. рублей)                                   </t>
  </si>
  <si>
    <t>Итого</t>
  </si>
  <si>
    <t xml:space="preserve">Всего:        </t>
  </si>
  <si>
    <t xml:space="preserve">в том числе:  </t>
  </si>
  <si>
    <t>Средства бюджета Московской области</t>
  </si>
  <si>
    <t>Средства Федерального бюджета</t>
  </si>
  <si>
    <t xml:space="preserve">Главный распорядитель бюджетных средств     </t>
  </si>
  <si>
    <t>Источник финансирования</t>
  </si>
  <si>
    <t>Источники  финансирования    подпрограммы по  годам реализации и  главным распорядителям   бюджетных средств, в том числе по годам:</t>
  </si>
  <si>
    <t>Приложение № 3</t>
  </si>
  <si>
    <t>ПАСПОРТ ПОДПРОГРАММЫ II</t>
  </si>
  <si>
    <t>Приложение № 4</t>
  </si>
  <si>
    <t>ПАСПОРТ ПОДПРОГРАММЫ III</t>
  </si>
  <si>
    <t>Приложение № 5</t>
  </si>
  <si>
    <t>ПАСПОРТ ПОДПРОГРАММЫ IV</t>
  </si>
  <si>
    <t>Приложение № 6</t>
  </si>
  <si>
    <t>ПАСПОРТ ПОДПРОГРАММЫ V</t>
  </si>
  <si>
    <t>Приложение № 7</t>
  </si>
  <si>
    <t>ПАСПОРТ ПОДПРОГРАММЫ VI</t>
  </si>
  <si>
    <t>Приложение № 8</t>
  </si>
  <si>
    <t>«Обеспечивающая подпрограмма»</t>
  </si>
  <si>
    <t>ПАСПОРТ ПОДПРОГРАММЫ VII</t>
  </si>
  <si>
    <t>Приложение № 9</t>
  </si>
  <si>
    <t xml:space="preserve">  </t>
  </si>
  <si>
    <t>ПАСПОРТ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</si>
  <si>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</si>
  <si>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</si>
  <si>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Цель муниципальной программы</t>
  </si>
  <si>
    <t>Перечень подпрограмм</t>
  </si>
  <si>
    <t>Расходы (тыс. рублей)</t>
  </si>
  <si>
    <t>Всего</t>
  </si>
  <si>
    <t>Приложение № 10</t>
  </si>
  <si>
    <t>ОБОСНОВАНИЯ ФИНАНСОВЫХ РЕСУРСОВ, НЕОБХОДИМЫХ ДЛЯ РЕАЛИЗАЦИИ МЕРОПРИЯТИЙ ПОДПРОГРАММ</t>
  </si>
  <si>
    <t>Эксплуатационные расходы, возникающие в результате реализации мероприятия</t>
  </si>
  <si>
    <t>Комплектование книжного фонда</t>
  </si>
  <si>
    <t>Приобретение и установка оборудования, оргтехники, мебели</t>
  </si>
  <si>
    <t>Организация гастролей</t>
  </si>
  <si>
    <t xml:space="preserve">Наименование   мероприятия    
подпрограммы
</t>
  </si>
  <si>
    <t xml:space="preserve">Расчет необходимых финансовых ресурсов на реализацию мероприятия </t>
  </si>
  <si>
    <t xml:space="preserve">Общий объем финансовых  
ресурсов, необходимых   
для реализации мероприятия, в том числе по годам
</t>
  </si>
  <si>
    <t>Приложение № 11</t>
  </si>
  <si>
    <t xml:space="preserve">Итого         </t>
  </si>
  <si>
    <t>Комитет по культуре</t>
  </si>
  <si>
    <t xml:space="preserve">Средства Федерального бюджета </t>
  </si>
  <si>
    <t>Итого по подпрограмме:</t>
  </si>
  <si>
    <t>Итого:</t>
  </si>
  <si>
    <t xml:space="preserve"> Итого по подпрограмме:</t>
  </si>
  <si>
    <t xml:space="preserve">Средства Федерального Бюджета </t>
  </si>
  <si>
    <t>Оформление охранных обязательств, зон охраны объекта культурного наследия</t>
  </si>
  <si>
    <t xml:space="preserve">Источники     
финансирования
</t>
  </si>
  <si>
    <t xml:space="preserve">Всего 
(тыс. 
руб.) 
</t>
  </si>
  <si>
    <t xml:space="preserve">Ответственный
за выполнение
мероприятия  
программы (подпрограммы) 
</t>
  </si>
  <si>
    <t xml:space="preserve">Результаты  
выполнения  
мероприятий  программы
(подпрограммы)
</t>
  </si>
  <si>
    <t xml:space="preserve">N  П/П </t>
  </si>
  <si>
    <t>1.1.1</t>
  </si>
  <si>
    <t>1.6</t>
  </si>
  <si>
    <t>1.1.2</t>
  </si>
  <si>
    <t xml:space="preserve">Средства  бюджета Московской области    </t>
  </si>
  <si>
    <t>1.2</t>
  </si>
  <si>
    <t>2.1</t>
  </si>
  <si>
    <t>2.2</t>
  </si>
  <si>
    <t>2.3</t>
  </si>
  <si>
    <t>1.2.1</t>
  </si>
  <si>
    <t>1.1</t>
  </si>
  <si>
    <t xml:space="preserve">Средства     бюджета Московской области </t>
  </si>
  <si>
    <t>Приложение № 12</t>
  </si>
  <si>
    <t>Предельная стоимость объекта, тыс. руб.</t>
  </si>
  <si>
    <t>Источники финансирования</t>
  </si>
  <si>
    <t>Финансирование, тыс. рублей</t>
  </si>
  <si>
    <t>Остаток сметной стоимости до ввода в эксплуатацию, тыс. руб.</t>
  </si>
  <si>
    <t>Всего:</t>
  </si>
  <si>
    <t>1</t>
  </si>
  <si>
    <t>Приложение № 13</t>
  </si>
  <si>
    <t>Наименование муниципального образования/Адрес объекта (Наименование объекта)</t>
  </si>
  <si>
    <t>Финансирование, в том числе распределение межбюджетных трансфертов из бюджета Московской области, тыс. рублей</t>
  </si>
  <si>
    <t>МЕТОДИКА РАСЧЕТА ЗНАЧЕНИЙ ПОКАЗАТЕЛЕЙ</t>
  </si>
  <si>
    <t xml:space="preserve"> п/п</t>
  </si>
  <si>
    <t>Наименование показателей</t>
  </si>
  <si>
    <t>Определение</t>
  </si>
  <si>
    <t>Значения базовых показателей</t>
  </si>
  <si>
    <t xml:space="preserve">процент </t>
  </si>
  <si>
    <t xml:space="preserve">Доб = Окр / Окн х 100%, где:
Доб - 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собственности;
Окр - объекты культурного наследия, находящиеся в муниципальной собственности и требующие консервации или реставрации;
Окн - общее количество объектов культурного наследия, находящихся в муниципальной собственности
</t>
  </si>
  <si>
    <t xml:space="preserve">             Н + Ш
Дн  =   X 100%
               Чср
Дн - доля населения, участвующего в коллективах народного творчества и школах искусств (процентов);
Н - численность участников в клубных формированиях учреждений культурно-досугового типа (из формы 7-НК (свод), строка 01, гр.35, данные оперативного мониторинга);
Ш - количество учащихся в школах искусств (форма 1-ДМШ, форма 1-ДО (для школ искусств, подведомственных органам управления образованием), данные оперативного мониторинга);
Чср - среднегодовая численность населения в муниципальном образовании (данные Мособлстата).
</t>
  </si>
  <si>
    <t xml:space="preserve">2019 год </t>
  </si>
  <si>
    <t xml:space="preserve">Всего </t>
  </si>
  <si>
    <t>Источники финансирования муниципальной программы</t>
  </si>
  <si>
    <t xml:space="preserve">Всего, в том числе:        </t>
  </si>
  <si>
    <t xml:space="preserve">«Развитие культуры Рузского городского округа» </t>
  </si>
  <si>
    <t>на 2018-2022 годы»</t>
  </si>
  <si>
    <t>«РАЗВИТИЕ КУЛЬТУРЫ РУЗСКОГО ГОРОДСКОГО ОКРУГА</t>
  </si>
  <si>
    <t>НА 2018-2022 г.г.»</t>
  </si>
  <si>
    <t>Муниципальное казенное учреждение Рузского городского округа «Комитет по культуре»</t>
  </si>
  <si>
    <t>Подпрограмма I «Сохранение, использование, популяризация объектов культурного наследия, находящихся в собственности Рузского городского округа»</t>
  </si>
  <si>
    <t>Подпрограмма II «Развитие музейного дела и народных художественных промыслов в Рузском городском округе»</t>
  </si>
  <si>
    <t>Подпрограмма III «Развитие библиотечного дела в Рузском городском округе»</t>
  </si>
  <si>
    <t>Подпрограмма IV «Развитие самодеятельного творчества и поддержка основных форм культурно-досуговой деятельности в  Рузском городском округе»</t>
  </si>
  <si>
    <t>Подпрограмма VI  «Укрепление материально-технической базы  муниципальных учреждений культуры  Рузского городского округа»</t>
  </si>
  <si>
    <t>2020 год</t>
  </si>
  <si>
    <t>2021 год</t>
  </si>
  <si>
    <t>2022 год</t>
  </si>
  <si>
    <t xml:space="preserve">Количество посетителей муниципальных музеев </t>
  </si>
  <si>
    <t>Увеличение количества предоставляемых  муниципальными библиотеками  муниципальных услуг в электронном виде</t>
  </si>
  <si>
    <t xml:space="preserve">Увеличение числа посетителей парков культуры и отдыха </t>
  </si>
  <si>
    <t>Доля населения, участвующего в коллективах народного творчества и школах искусств*</t>
  </si>
  <si>
    <t>Количество объектов культуры, построенных/реконструированных в текущем году</t>
  </si>
  <si>
    <t xml:space="preserve">Единица   измерения     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</si>
  <si>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</si>
  <si>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</si>
  <si>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процент</t>
  </si>
  <si>
    <t>единица</t>
  </si>
  <si>
    <t>процент по отношению к базовому году</t>
  </si>
  <si>
    <t>«РАЗВИТИЕ КУЛЬТУРЫ РУЗСКОГО ГОРОДСКОГО ОКРУГА НА  2018-2022 гг.»</t>
  </si>
  <si>
    <t>Подпрограмма II «Развитие музейного дела и народных художественных промыслов в собственности Рузского городского округа»</t>
  </si>
  <si>
    <t>Подпрограмма III «Развитие библиотечного дела в Рузского городского округе»</t>
  </si>
  <si>
    <t>Подпрограмма IV «Развитие самодеятельного творчества и поддержка основных форм культурно-досуговой деятельности в Рузского городского округе»</t>
  </si>
  <si>
    <t>Подпрограмма VI  «Укрепление материально-технической базы  муниципальных учреждений культуры Рузского городского округа»</t>
  </si>
  <si>
    <t xml:space="preserve"> «Сохранение, использование, популяризация объектов культурного наследия, находящихся в собственности Рузского городского округа»</t>
  </si>
  <si>
    <t>МКУ РГО «Комитет по культуре»</t>
  </si>
  <si>
    <t xml:space="preserve">Средства бюджета Рузского Городского округа  </t>
  </si>
  <si>
    <t>На срок с 2018-2022гг.</t>
  </si>
  <si>
    <t xml:space="preserve">Средства бюджета Рузского городского округа   </t>
  </si>
  <si>
    <t>Увеличение доли объектов культурного наследия, находящихся на территории Рузского городского округа, по которым проведены работы по сохранению, использованию, популяризации муниципальной охране, в общем количестве объектов культурного наследия, нуждающихся в указанных работах</t>
  </si>
  <si>
    <t xml:space="preserve">Обеспечение роста числа посетителей библиотек </t>
  </si>
  <si>
    <t xml:space="preserve">2022 год       </t>
  </si>
  <si>
    <t>Средства бюджета Рузского Городского округа</t>
  </si>
  <si>
    <t>Увеличение количества посетителей концертных мероприятий</t>
  </si>
  <si>
    <t>Увеличение количества концертных мероприятий</t>
  </si>
  <si>
    <t xml:space="preserve">Средства бюджета Рузского городского округа  </t>
  </si>
  <si>
    <t xml:space="preserve"> «Укрепление материально-технической базы  муниципальных учреждений культуры Рузского городского округа»</t>
  </si>
  <si>
    <t xml:space="preserve">Средства бюджета Рузского городского округа     </t>
  </si>
  <si>
    <t xml:space="preserve">Средства бюджета Рузского городского округа    </t>
  </si>
  <si>
    <t xml:space="preserve"> «РАЗВИТИЕ КУЛЬТУРЫ РУЗСКОГО ГОРОДСКОГО ОКРУГА НА 2018-2022 ГГ.»</t>
  </si>
  <si>
    <t>Средства бюджета Рузского городского округа</t>
  </si>
  <si>
    <t>Средства бюджета  Московской области</t>
  </si>
  <si>
    <t>2018-2022г</t>
  </si>
  <si>
    <t xml:space="preserve">2020 год </t>
  </si>
  <si>
    <t xml:space="preserve">Сроки       
исполнения 
мероприятия
</t>
  </si>
  <si>
    <t>Объем финансирования по годам ( тыс. руб.)</t>
  </si>
  <si>
    <t>Средства      бюджета Рузского городского округа</t>
  </si>
  <si>
    <t>Средства  бюджета Рузского городского округа</t>
  </si>
  <si>
    <t>1.3</t>
  </si>
  <si>
    <t>1.4</t>
  </si>
  <si>
    <t>1.5</t>
  </si>
  <si>
    <t>1.7</t>
  </si>
  <si>
    <t>1.8</t>
  </si>
  <si>
    <t xml:space="preserve">Средства     бюджета Рузского городского округа </t>
  </si>
  <si>
    <t xml:space="preserve">Средства бюджета Московской области     </t>
  </si>
  <si>
    <t xml:space="preserve"> Увеличение общего количества посетителей муниципальных музеев</t>
  </si>
  <si>
    <t>Организация культурно-досуговой работы  в Рузском городском округе</t>
  </si>
  <si>
    <t>Модернизация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сферы культуры современным непроизводственным оборудованием</t>
  </si>
  <si>
    <t xml:space="preserve"> Подпрограмма VIII «Обеспечивающая подпрограмма»</t>
  </si>
  <si>
    <t>Обеспечение эффективного выполнения полномочий  в  Рузском городском округе</t>
  </si>
  <si>
    <t xml:space="preserve">2021 год </t>
  </si>
  <si>
    <t xml:space="preserve">2022 год </t>
  </si>
  <si>
    <t>Объем бюджетных ассигнований определяется на основании проектно-сметной документации</t>
  </si>
  <si>
    <t>Средства Рузского городского округа</t>
  </si>
  <si>
    <t xml:space="preserve">Объем бюджетных ассигнований определяется на основании заявки 2 муниципальных учреждений сферы культуры Рузского городского округа .       К=Е х5 лет, где
К - Общий объем средств на комплектование книжных фондов муниципальных библиотек;
Е - Ежегодный объем средств на комплектование книжных фондов муниципальных библиотек;
Е=Ср  х Кол, где  
Е - ежегодный объем средств на комплектование книжных фондов муниципальных библиотек;   
Ср - средняя цена книги (составляет 300 руб.) 
Кол - количество книг, согласованных к приобретению муниципальным библиотекам. </t>
  </si>
  <si>
    <t xml:space="preserve">Количество установленных информационных надписей и обозначений на объекты культурного наследия, находящихся в собственности Московской области  </t>
  </si>
  <si>
    <t>Количество объектов культурного наследия, находящихся в собственности Московской области, на которых установлены информационные надписи   и обозначения в текущем году</t>
  </si>
  <si>
    <t>ЭФФЕКТИВНОСТИ РЕАЛИЗАЦИИ ПРОГРАММЫ РУЗСКОГО ГОРОДСКОГО ОКРУГА «РАЗВИТИЕ КУЛЬТУРЫ РУЗСКОГО ГОРОДСКОГО ОКРУГА» НА 2018-2022 Г.Г.</t>
  </si>
  <si>
    <t>Статистические источники</t>
  </si>
  <si>
    <t xml:space="preserve">Реестр информационных надписей   и обозначений на объектах культурного наследия, находящихся в собственности Московской области </t>
  </si>
  <si>
    <t>Количество посетителей в отчетном году в тыс. чел.</t>
  </si>
  <si>
    <t>Отчет музея</t>
  </si>
  <si>
    <t>Тыс. человек</t>
  </si>
  <si>
    <t xml:space="preserve">В% = Укотч/Укбаз х 100%, 
где:
В% – количество предоставляемых муниципальными библиотеками муниципальных услуг в электронном виде;
Укотч – количество предоставляемых муниципальными библиотеками муниципальных услуг в электронном виде в отчетном периоде;
Укбаз – количество предоставляемых муниципальными библиотеками муниципальных услуг в электронном виде в базовом периоде
</t>
  </si>
  <si>
    <t xml:space="preserve">Ежеквартальные отчеты по предоставлению муниципальных услуг в электронном виде </t>
  </si>
  <si>
    <t>Увеличение количества зрителей рассчитывается по формуле:
N=N_п.г+1%N_п.г.
Где:
N_п.г. – значение прошлого года</t>
  </si>
  <si>
    <t xml:space="preserve">Формы 9-НК и 12-НК, внутриведомственная отчетность учреждений культуры </t>
  </si>
  <si>
    <t>N=N_п.г+1%N_п.г.
Где:
N_п.г. – значение прошлого года</t>
  </si>
  <si>
    <t xml:space="preserve">Внутриведомственная отчетность учреждений культуры </t>
  </si>
  <si>
    <t xml:space="preserve">Формы -НК и 1-ДМШ, 1ДО- годовые, внутриведомственная отчетность учреждений культуры </t>
  </si>
  <si>
    <t>Количество парков, получивших правовой статус юридического лица</t>
  </si>
  <si>
    <t>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</t>
  </si>
  <si>
    <t>Количество парков, соответствующих требованиям Регионального паркового стандарта</t>
  </si>
  <si>
    <t>Постановление Правительства Московской области от 23.12.2013 № 1098/55 «Об утверждении «Указания. Региональный парковый стандарт Московской области»,
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</t>
  </si>
  <si>
    <t>Кпп%=Ко/Кп х 100%,
где:
Кпп% - количество посетителей по отношению к базовому году;
Ко – количество посетителей в отчетном году, тыс. человек;
Кп – количество посетителей в базовом году, тыс. человек</t>
  </si>
  <si>
    <t>Форма федерального статистического наблюдения № 11-НК «Сведения о работе парка культуры и отдыха (городского сада)», утвержденная приказом Росстата от 30.12.2015 №671 «Об утверждении статистического инструментария для организации Минкультуры России Федерального статистического наблюдения за деятельностью учреждений культуры»;
журналы учета работы парков</t>
  </si>
  <si>
    <t xml:space="preserve">Днорм.мун=Кнорм.мун/Кмун-100 ,
где:
 Кнорм.мун - количество зданий, строений, сооружений муниципальных учреждений культуры, в отношении которых проведены работы по капитальному ремонту в текущем году, соответствующих нормальному уровню энергоэффективности и выше (A, B, C, D), единица;
 Кмун - количество зданий, строений, сооружений муниципальных учреждений культуры, в отношении которых проведены работы по капитальному ремонту в текущем году, единица.
</t>
  </si>
  <si>
    <t>Акт о приемке выполненных работ (форма № КС-2), справка о стоимости выполненных работ и затрат (форма № КС-3)</t>
  </si>
  <si>
    <t>Ск = Зк /Дмо х 100%,
где:
Ск - соотношение средней заработной платы работников муниципальных учреждений культуры Московской области к средней заработной плате в Московской области;
Зк - средняя заработная плата работников муниципальных учреждений культуры;
Дмо – среднемесячный доход от трудовой деятельности Московской области</t>
  </si>
  <si>
    <t>Форма федерального статистического наблюдения № ЗП-культура  «Сведения о численности и оплате труда работников сферы культуры по категориям персонала», утвержденная приказом Росстата от 30.11.2015 № 594 «Об утверждении статистического инструментария для проведения федерального статистического наблюдения в сфере оплаты труда отдельных категорий работников социальной сферы и науки, в отношении которых предусмотрены мероприятия по повышению средней заработной платы в соответствии с Указом Президента Российской Федерации от 07.05.2012 № 597»</t>
  </si>
  <si>
    <t>Ск = Зк / Змо x 100%,
где:
Ск - соотношение средней заработной платы работников муниципальных учреждений культуры к средней заработной плате;
Зк - средняя заработная плата работников муниципальных учреждений культуры;
Змо - средняя заработная плата в Московской области</t>
  </si>
  <si>
    <t>Форма федерального статистического наблюдения N ЗП-культура "Сведения о численности и оплате труда работников сферы культуры по категориям персонала", утвержденная приказом Росстата от 30.12.2013 N 508 "Об утверждении статистического инструментария для проведения федерального статистического наблюдения в сфере оплаты труда отдельных категорий работников социальной сферы и науки, в отношении которых предусмотрены мероприятия по повышению средней заработной платы в соответствии с Указом Президента Российской Федерации от 07.05.2012 N 597"</t>
  </si>
  <si>
    <t xml:space="preserve"> Обеспечение выполнения функций муниципальных музеев  </t>
  </si>
  <si>
    <t xml:space="preserve">Организация библиотечного обслуживания населения муниципальными библиотеками </t>
  </si>
  <si>
    <t>Всего, в том числе по годам:</t>
  </si>
  <si>
    <t>Мероприятий</t>
  </si>
  <si>
    <t>Обеспечение выполнения функций муниципальных домов культуры, центров искусств</t>
  </si>
  <si>
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</t>
  </si>
  <si>
    <t>ВСЕГО ПО ПРОГРАММЕ:</t>
  </si>
  <si>
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работы). 143160, Московская область, Рузский район, д. Петрищево, д.89</t>
  </si>
  <si>
    <t>ПРОЕКТ</t>
  </si>
  <si>
    <t xml:space="preserve">Количество усадеб, переданных в аренду на условиях восстановления         
  </t>
  </si>
  <si>
    <t>«Развитие культуры Рузского городского округа» на 2018 – 2022 г.г.»</t>
  </si>
  <si>
    <t xml:space="preserve"> «Развитие культуры Рузского городского округа» на 2018 – 2022 г.г.»</t>
  </si>
  <si>
    <r>
      <t xml:space="preserve"> «Развитие культуры Рузского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городского округа» на 2018 – 2022 г.г.»</t>
    </r>
  </si>
  <si>
    <t xml:space="preserve">Прирост количества выставочных проектов относительно уровня 2012 года </t>
  </si>
  <si>
    <t xml:space="preserve">Увп% = ВПо / ВПп  х 100%,
где:
Увп% - количество выставочных проектов по отношению к 2012 году;
ВПо – количество выставочных проектов в отчетном году;
ВПп -  количество выставочных проектов в 2012 году . </t>
  </si>
  <si>
    <t>Повышение качества жизни населения Рузского округа путем развития услуг в сфере культуры</t>
  </si>
  <si>
    <r>
      <t>Заместитель Главы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 xml:space="preserve">Рузского городского округа И.А. Шиломаева </t>
    </r>
  </si>
  <si>
    <t>человек</t>
  </si>
  <si>
    <t>ПЛАНИРУЕМЫЕ РЕЗУЛЬТАТЫ РЕАЛИЗАЦИИ МУНИЦИПАЛЬНОЙ ПРОГРАММЫ РУЗСКОГО ГОРОДСКОГО ОКРУГА</t>
  </si>
  <si>
    <t xml:space="preserve"> к муниципальной программе Рузского городского округа </t>
  </si>
  <si>
    <t xml:space="preserve"> к муниципальной программе Рузского городского округа  </t>
  </si>
  <si>
    <t xml:space="preserve"> к муниципальной программе Рузского городского округа</t>
  </si>
  <si>
    <t>ПЕРЕЧЕНЬ МЕРОПРИЯТИЙ МУНИЦИПАЛЬНОЙ ПРОГРАММЫ РУЗСКОГО ГОРОДСКОГО ОКРУГА</t>
  </si>
  <si>
    <t>Муниципальной программы «Развитие культуры Рузского городского округа на 2018-2022гг.»</t>
  </si>
  <si>
    <t>мероприятий</t>
  </si>
  <si>
    <t>«Развитие музейного дела и народных художественных промыслов в Рузском городском округе»</t>
  </si>
  <si>
    <t>«Развитие самодеятельного творчества и поддержка основных форм культурно-досуговой деятельности в Рузском городском округе»</t>
  </si>
  <si>
    <t>«Развитие библиотечного дела в Рузском городском округе»</t>
  </si>
  <si>
    <r>
      <t>Подпрограмма III «Развитие библиотечного дела в Рузско</t>
    </r>
    <r>
      <rPr>
        <b/>
        <sz val="10"/>
        <rFont val="Times New Roman"/>
        <family val="1"/>
        <charset val="204"/>
      </rPr>
      <t>м</t>
    </r>
    <r>
      <rPr>
        <b/>
        <sz val="10"/>
        <color theme="1"/>
        <rFont val="Times New Roman"/>
        <family val="1"/>
        <charset val="204"/>
      </rPr>
      <t xml:space="preserve"> городском округе»</t>
    </r>
  </si>
  <si>
    <r>
      <t>Подпрограмма IV «Развитие самодеятельного творчества и поддержка основных форм культурно-досуговой деятельности в Рузском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городском округе»</t>
    </r>
  </si>
  <si>
    <t>Подпрограмма II «Развитие музейного дела и народных художественных промыслов в Рузского городском округе»</t>
  </si>
  <si>
    <t>Подпрограмма IV «Развитие самодеятельного творчества и поддержка основных форм культурно-досуговой деятельности в Рузском городском округе»</t>
  </si>
  <si>
    <t>МУНИЦИПАЛЬНАЯ ПРОГРАММА РУЗСКОГО ГОРОДСКОГО ОКРУГА</t>
  </si>
  <si>
    <t>Подпрограмма V «Развитие парков культуры и отдыха в Рузском городском округе»</t>
  </si>
  <si>
    <t xml:space="preserve"> «Развитие парков культуры и отдыха в Рузском городском округе»</t>
  </si>
  <si>
    <t>Подпрограмма VII «Создание условий для развития туризма в  Рузском городском округе»</t>
  </si>
  <si>
    <t>Подпрограмма  VIII  «Обеспечивающая подпрограмма»</t>
  </si>
  <si>
    <t>Объем платных туристских услуг, оказанных населению (в т.ч. объем платных услуг гостиниц и аналогичных средств размещения)</t>
  </si>
  <si>
    <t>млн. руб.</t>
  </si>
  <si>
    <t>Число граждан, размещенных в коллективных средствах размещения</t>
  </si>
  <si>
    <t>тыс. человек</t>
  </si>
  <si>
    <t>№ п/п</t>
  </si>
  <si>
    <t>Планируемые результаты реализации муниципальной программы</t>
  </si>
  <si>
    <t>Тип показателя</t>
  </si>
  <si>
    <t>Номер основного мероприятия в перечне мероприятий программы (подпрограммы)</t>
  </si>
  <si>
    <t>Доля населения, участвующего в коллективах народного творчества и школах искусств</t>
  </si>
  <si>
    <t>Соответствие нормативу обеспеченности парками культуры и отдыха *</t>
  </si>
  <si>
    <t>* Приоритетные показатели</t>
  </si>
  <si>
    <t>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</si>
  <si>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Источники  финансирования    подпрограммы по  годам реализации и  главным распорядителям бюджетных средств, в том числе по годам:</t>
  </si>
  <si>
    <t xml:space="preserve"> «Подпрограмма VII «Создание условий для развития туризма в  Рузском городском округе»</t>
  </si>
  <si>
    <t>ПАСПОРТ ПОДПРОГРАММЫ VIII</t>
  </si>
  <si>
    <t>Приложение № 14</t>
  </si>
  <si>
    <t xml:space="preserve">Мероприятия 
программы
(подпрограммы)
</t>
  </si>
  <si>
    <t xml:space="preserve">Объем          
финансирования 
мероприятия в году, предшествующему году начала реализации программы
(тыс. руб.)*
</t>
  </si>
  <si>
    <t>Подпрограмма VIII «Обеспечивающая подпрограмма»</t>
  </si>
  <si>
    <t xml:space="preserve"> «Подпрограмма VII «Создание условий для развития туризма в Рузском городском округе»</t>
  </si>
  <si>
    <t xml:space="preserve"> 1.  Основное мероприятие</t>
  </si>
  <si>
    <t>1. Основное мероприятие</t>
  </si>
  <si>
    <t xml:space="preserve">2. Основное мероприятие  </t>
  </si>
  <si>
    <t xml:space="preserve"> 1. Основное мероприятие</t>
  </si>
  <si>
    <t xml:space="preserve"> 1. Основное мероприятие  </t>
  </si>
  <si>
    <t>1.1.3</t>
  </si>
  <si>
    <t>1.2.2</t>
  </si>
  <si>
    <t>Развитие парков культуры и отдыха</t>
  </si>
  <si>
    <t>Управление благоустройства</t>
  </si>
  <si>
    <t>Увеличение туристского и экскурсионного потока в  Рузском городском округе</t>
  </si>
  <si>
    <t>Развитие рынка туристских услуг на территории Рузского городского округа и создание благоприятных условий для развития внутреннего и въездного туризма</t>
  </si>
  <si>
    <t>2.4</t>
  </si>
  <si>
    <t xml:space="preserve"> Развитие туристской инфраструктуры</t>
  </si>
  <si>
    <t>Средства бюджета  Рузского городского округа</t>
  </si>
  <si>
    <t>3.1</t>
  </si>
  <si>
    <t>3 Основное мероприятие</t>
  </si>
  <si>
    <t>2 Основное мероприятие</t>
  </si>
  <si>
    <t>1.2.3</t>
  </si>
  <si>
    <t>1.2.4</t>
  </si>
  <si>
    <t>1.2.5</t>
  </si>
  <si>
    <t>1.2.6</t>
  </si>
  <si>
    <t>Субсидии муниципальным учреждениям на иные цели</t>
  </si>
  <si>
    <t>Реставрация объектов культурного наследия, находящихся в собственности Рузского городского округа</t>
  </si>
  <si>
    <t xml:space="preserve">Адресный перечень объектов строительства (реконструкции) муниципальной собственности Рузского городского округа, финансирование которых предусмотрено мероприятием </t>
  </si>
  <si>
    <t>1.2.1 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</si>
  <si>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Подпрограммы VI «Укрепление материально-технической базы муниципальных учреждений культуры Рузского городского округа»</t>
  </si>
  <si>
    <t>Муниципальной программы  «Развитие культуры Рузского городского округа на 2018-2022гг.»</t>
  </si>
  <si>
    <t>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</si>
  <si>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строительства/реконструкции/муниципальной собственности</t>
  </si>
  <si>
    <t>Мощность/прирост мощности объекта (кв. метр, погонный метр, место, койко-место и т.д.)</t>
  </si>
  <si>
    <t>Профинансировано на 01.01._____ тыс. руб.</t>
  </si>
  <si>
    <t>Наименование главного распорядителя средств бюджета Московской области</t>
  </si>
  <si>
    <t>Всего по мероприятию</t>
  </si>
  <si>
    <t xml:space="preserve">Адресный перечень объектов капитального ремонта (ремонта) финансирование которых предусмотрено </t>
  </si>
  <si>
    <r>
      <t>Муниципальный заказчик</t>
    </r>
    <r>
      <rPr>
        <sz val="10"/>
        <color theme="1"/>
        <rFont val="Times New Roman"/>
        <family val="1"/>
        <charset val="204"/>
      </rPr>
      <t>:      Администрация Рузского городского округа</t>
    </r>
  </si>
  <si>
    <r>
      <t xml:space="preserve">Ответственный за выполнение мероприятия:     </t>
    </r>
    <r>
      <rPr>
        <sz val="10"/>
        <color theme="1"/>
        <rFont val="Times New Roman"/>
        <family val="1"/>
        <charset val="204"/>
      </rPr>
      <t>Администрация Рузского городского округа</t>
    </r>
  </si>
  <si>
    <r>
      <t xml:space="preserve">Мероприятием 1.2.2 </t>
    </r>
    <r>
      <rPr>
        <sz val="10"/>
        <color theme="1"/>
        <rFont val="Times New Roman"/>
        <family val="1"/>
        <charset val="204"/>
      </rPr>
      <t>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работы). 143160, Московская область, Рузский район, д. Петрищево, д.89</t>
    </r>
  </si>
  <si>
    <t>Виды работ (капитальный ремонт/ ремонт, вид/тип объекта</t>
  </si>
  <si>
    <t>Объем выполняемых работ</t>
  </si>
  <si>
    <t>Период проведения работ</t>
  </si>
  <si>
    <t>2017-2018гг</t>
  </si>
  <si>
    <r>
      <t>1395м</t>
    </r>
    <r>
      <rPr>
        <vertAlign val="superscript"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>/                200 мест</t>
    </r>
  </si>
  <si>
    <t>2017 год</t>
  </si>
  <si>
    <t xml:space="preserve">2018 год </t>
  </si>
  <si>
    <t>217-2019гг</t>
  </si>
  <si>
    <r>
      <t>На 1600 м</t>
    </r>
    <r>
      <rPr>
        <vertAlign val="superscript"/>
        <sz val="10"/>
        <color theme="1"/>
        <rFont val="Times New Roman"/>
        <family val="1"/>
        <charset val="204"/>
      </rPr>
      <t>2</t>
    </r>
  </si>
  <si>
    <t>2</t>
  </si>
  <si>
    <t>Финансирование из Бюджета Рузского городского округа</t>
  </si>
  <si>
    <t>I.</t>
  </si>
  <si>
    <t>Финансирование с привлечением субсидий из бюджета Московской области</t>
  </si>
  <si>
    <t>II.</t>
  </si>
  <si>
    <t xml:space="preserve"> Подпрограмма VII «Создание условий для развития туризма в Рузском городском округе»</t>
  </si>
  <si>
    <t>Подпрограмма VII «Создание условий для развития туризма в Рузском городском округе»</t>
  </si>
  <si>
    <t xml:space="preserve">Профессиональная подготовка, переподготовка и повышение квалификации </t>
  </si>
  <si>
    <t>Проведение окружных мероприятий согласно календарному плану</t>
  </si>
  <si>
    <t>2.</t>
  </si>
  <si>
    <t>Тр  = Yn/Y0 х 100%,
где:
Тр - темп роста значений показателей эффективности реализации Подпрограммы VII;
Yn – значение показателя на конец реализации программы;
Y0 – базовое значение показателя</t>
  </si>
  <si>
    <t>Форма № 1- КСР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</si>
  <si>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>Форма № 1- услуги «Сведения о деятельности коллективного средства размещения», утвержденная постановлением Правительства Московской области от 26.11.2011 № 1454/49 «О Сводном  перечне статистической информации для органов государственной власти Московской области, государственных органов Московской области и государственных учреждений Московской области на 2012 год»</t>
  </si>
  <si>
    <t>Млн. руб</t>
  </si>
  <si>
    <t>Тыс. чел.</t>
  </si>
  <si>
    <t>Отраслевой показатель</t>
  </si>
  <si>
    <t>Культура</t>
  </si>
  <si>
    <t>Администрация Рузского городского округа</t>
  </si>
  <si>
    <t>Заработная плата сотрудников отдела туризм 2 чел. ФОТ год 1071.8, в т.ч. мат.пом. К отпуску 57400.00 руб., стимулирующие выплаты - 120.5 т.р. Начисление на оплату труда 323.7 руб.</t>
  </si>
  <si>
    <t>1.9</t>
  </si>
  <si>
    <t>1.10</t>
  </si>
  <si>
    <t>Указ президента Российской Федерации</t>
  </si>
  <si>
    <t>Обращение Губернатора Московской области</t>
  </si>
  <si>
    <t>Приоритетный показатель</t>
  </si>
  <si>
    <t>Модернизация материально-технической базы муниципальных  учреждений клубного типа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</si>
  <si>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 xml:space="preserve">3. Основное мероприятие  </t>
  </si>
  <si>
    <t>Модернизация материально-технической базы муниципальных  музеева путем строительства, реконструкции, проведения капитального ремонта, технического переоснащения современным непроизводственным оборудованием</t>
  </si>
  <si>
    <t>2.1 Строительство дома культуры по адресу: Московская область, Рузский городской округ, д. Нестерово ( в том числе проектно-изыскательские работы)</t>
  </si>
  <si>
    <t>3.1  Реконструкция муниципального бюджетного учреждения культуры "Военно-исторический музей "Музей Зои Космодемьянской", Рузский городской округ (в том числе проектно-изыскательские работы)</t>
  </si>
  <si>
    <t>Количество созданных парков культуры и отдыха на территории Рузского городского округа</t>
  </si>
  <si>
    <t>Количество благоустроенных парков культуры и отдыха на территории Рузского городского округа</t>
  </si>
  <si>
    <t>Но = Фо / Нп x 100, где                                                                                             где:                                                                                                                               Но - соответствие нормативу обеспеченности парками культуры и отдыха;                                                                                                                         Нп - нормативная                                                                                                   Фо - фактическая обеспеченность парками культуры и отдыхапотребность;</t>
  </si>
  <si>
    <t>Обращение Губернатора Московской области
приоритетный показатель</t>
  </si>
  <si>
    <t>Форма федерального статистического наблюдения № 8-НК «Сведения о деятельности музея», утвержденная приказом Федеральной службы государственной статистики от 07.12.2016 № 764 «Об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культуры»</t>
  </si>
  <si>
    <t>Проведение мероприятий , согласно календарному плану, в рамках муниципального задания</t>
  </si>
  <si>
    <t>Обеспечение деятельности учреждений в части расходов на информационно-комуникационные технологии</t>
  </si>
  <si>
    <t>Подписка на периодические издания</t>
  </si>
  <si>
    <t>Услуги типографии</t>
  </si>
  <si>
    <t>Уборка снега</t>
  </si>
  <si>
    <t>Обеспечение деятельности учреждений в части приобретения материальных запасов</t>
  </si>
  <si>
    <t>Уборка прилегающей территории</t>
  </si>
  <si>
    <t>Сервисное обслуживание автомобиля</t>
  </si>
  <si>
    <t xml:space="preserve"> Реставрация одежды сцены</t>
  </si>
  <si>
    <t>Ружаночка - 250 тыс руб, ЦКС-250 тыс. руб.</t>
  </si>
  <si>
    <t>Обеспечение деятельности учреждений в части расходов на информационно-коммуникационные технологии</t>
  </si>
  <si>
    <t>Обеспечение деятельности учреждений в части расходов на текущее содержание</t>
  </si>
  <si>
    <t>Обеспечение деятельности учреждений в части приобретения основных средств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</si>
  <si>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</si>
  <si>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</si>
  <si>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</si>
  <si>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</si>
  <si>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</si>
  <si>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</si>
  <si>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</si>
  <si>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</si>
  <si>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1.1.6 Обеспечение деятельности учреждений в части расходов на информационно-комуникационные технологии</t>
  </si>
  <si>
    <t>1.1.7 Подписка на периодические издания</t>
  </si>
  <si>
    <t>1.1.8 Услуги типографии</t>
  </si>
  <si>
    <t>1.1.9 Уборка снега</t>
  </si>
  <si>
    <t>1.1.10 Обеспечение деятельности учреждений в части приобретения материальных запасов</t>
  </si>
  <si>
    <t>1.1.11 Обеспечение деятельности учреждений в части приобретения основных средств</t>
  </si>
  <si>
    <t xml:space="preserve"> Обеспечение деятельности учреждений в части приобретения основных средств</t>
  </si>
  <si>
    <t>1.1.12</t>
  </si>
  <si>
    <t>1.1.13</t>
  </si>
  <si>
    <t>1.1.14</t>
  </si>
  <si>
    <t>1.1.8.  Уборка прилегающей территории</t>
  </si>
  <si>
    <t>Страхование автогражданской ответственности</t>
  </si>
  <si>
    <t>Подпрограмма VI  «Укрепление материально-технической базы муниципальных учреждений культуры Рузского городского округа»</t>
  </si>
  <si>
    <t>Обеспечение деятельности учреждений в части оплаты труда</t>
  </si>
  <si>
    <t>1.1.1 Обеспечение деятельности учреждений в части оплаты труда</t>
  </si>
  <si>
    <t xml:space="preserve"> 1.1.1.Обеспечение деятельности учреждений в части оплаты труда</t>
  </si>
  <si>
    <t>Обеспечение деятельности учреждений в части оплаты коммунальных услуг</t>
  </si>
  <si>
    <t>1.1.3 Обеспечение деятельности учреждений в части оплаты коммунальных услуг</t>
  </si>
  <si>
    <t xml:space="preserve">Обеспечение деятельности учреждений в части расходов на текущее содержание имущества </t>
  </si>
  <si>
    <t xml:space="preserve">Обеспечение деятельности учреждений в части расходов на текущее содержание имущества   </t>
  </si>
  <si>
    <t xml:space="preserve">Обеспечение деятельности учреждений в части расходов на текущее содержание имущества    </t>
  </si>
  <si>
    <t>1.1.4 Обеспечение деятельности учреждений в части расходов на текущее содержание имущества</t>
  </si>
  <si>
    <t>1.1.4  Обеспечение деятельности учреждений в части расходов на текущее содержание имущества</t>
  </si>
  <si>
    <t xml:space="preserve">1.1.4 Обеспечение деятельности учреждений в части расходов на текущее содержание имущества    </t>
  </si>
  <si>
    <t xml:space="preserve">Обеспечение деятельности учреждений в части уплаты налогов, сборов  </t>
  </si>
  <si>
    <t xml:space="preserve">1.1.5 Обеспечение деятельности учреждений в части уплаты налогов, сборов  </t>
  </si>
  <si>
    <t>1.1.11 Комплектование книжного фонда</t>
  </si>
  <si>
    <t>Мероприятия по противопожарной безопасности  и антитеррористической защищенности</t>
  </si>
  <si>
    <t xml:space="preserve">1.2.1 Мероприятия по противопожарной безопасности  и антитеррористической защищенности </t>
  </si>
  <si>
    <t xml:space="preserve">Мероприятия по противопожарной безопасности  и антитеррористической защищенности </t>
  </si>
  <si>
    <t xml:space="preserve">Подготовка к отопительному сезону </t>
  </si>
  <si>
    <t xml:space="preserve">Мероприятия по охране труда </t>
  </si>
  <si>
    <t>1.2.2 Подготовка к отопительному сезону</t>
  </si>
  <si>
    <t xml:space="preserve">1.2.3 Мероприятия по охране труда </t>
  </si>
  <si>
    <t>1.2.4 Профессиональная подготовка, переподготовка и повышение квалификации</t>
  </si>
  <si>
    <t xml:space="preserve">1.2.2 Подготовка к отопительному сезону </t>
  </si>
  <si>
    <t>1.2.6 Обеспечение деятельности учреждений в части расходов на информационно-комуникационные технологии</t>
  </si>
  <si>
    <t xml:space="preserve">1.2.4 Профессиональная подготовка, переподготовка и повышение квалификации </t>
  </si>
  <si>
    <t>1.2.4 Профессиональная подготовка, переподготовка и повышение  вдомах культуры</t>
  </si>
  <si>
    <t>1.2.5 Обеспечение деятельности учреждений в части приобретения основных средств</t>
  </si>
  <si>
    <t>Совокупность расходов на оплату труда 13 штатных ед.</t>
  </si>
  <si>
    <t>Объем бюджетных ассигнований определяется на основании заявки парка Городок:
- электроэнергия - 280 тыс.руб.
- услуги по откачке биотуалетов - 20 тыс.руб.</t>
  </si>
  <si>
    <t>Проведение мероприятий каких: Открытие парка на летний период,день защиты детей, день молодежи.</t>
  </si>
  <si>
    <t xml:space="preserve">Приобретение и монтаж систем видеонаблюдения 100 тыс.руб.
КТС - 20,3 тыс.руб.
расходы по вывозу и утилизации мусора - 30,4 тыс.руб.
Техническое обслуживание системы виденаблюдения - 30,3 тыс.руб.
</t>
  </si>
  <si>
    <t>Расходы на уборку и вывоз снега с территории парка - 140 тыс.руб.</t>
  </si>
  <si>
    <t>Приобретение ЭЦП для МСЭД и ЕАСУЗ</t>
  </si>
  <si>
    <t>Повышение квалификации</t>
  </si>
  <si>
    <t>Приобретение и установка оборудования, оргтехники, мебели ,газонокасилки, снегоуборочной машины, воздуходувка.</t>
  </si>
  <si>
    <t>Приобретение и установка окон, проведение работ по внутренней и внешней отделки беседок:
- мастерская - 1 200 тыс.руб.
- купеческая - 2 500 тыс.руб.</t>
  </si>
  <si>
    <t>Налог на имущество  - 500 руб*4 кв=2000 руб, Налог на экологию - 500 руб*4 кв= 2000 руб, Прочие платежи ( пени, оплата госпошлины) - 11000 на 12 месяцев.</t>
  </si>
  <si>
    <t>Объем финансового обеспечения выполнения на зп и налоги МКУ РГО Комитет по культуре- 8 ставок, Фонд Зп - 4180 000 руб. на 12 месяцев. Налоги - 1 270 000  на 12 мес. Итого фонд 5450 000 руб.</t>
  </si>
  <si>
    <t>Расходы на повышение квалификации 2чел*50 000= 100 000 руб.</t>
  </si>
  <si>
    <t>Расходы на стационарную связь 4125*12=49500руб.; Сотовая связь - 1709*12=20500руб.; Трудовой договор по уборке помещения - 6875+27,1%*12 мес = 104858 руб.; Расходы по вывозу и утилизации мусора зм.куб *793,25*12 мес=10142 руб.; Подписка на газеты и журналы - 1000*12 мес=10000 руб.;</t>
  </si>
  <si>
    <t>Проведение мероприятий согласно календарному плану -600 000 руб.</t>
  </si>
  <si>
    <t>Приобретение мебели - шкафы, столы, кресло - 50 000 руб.</t>
  </si>
  <si>
    <t>Канцелярские принадлежности, моющие средства -24500руб.; Огнетушители - 6000руб.; Хозрасходы, лампочки, прочие расходы - 19500руб.</t>
  </si>
  <si>
    <t>Софинансорование расходов на повышение заработной платы работникам муниципальных учреждений культуры</t>
  </si>
  <si>
    <t>1.1.2 Софинансорование расходов на повышение заработной платы работникам муниципальных учреждений культуры</t>
  </si>
  <si>
    <t>Снос строений в целях строительства дома культуры по адресу: МО, Рузский городской округ, д. Нестерово</t>
  </si>
  <si>
    <t>Вынос электрических сетей</t>
  </si>
  <si>
    <t>Зарплата бюджетников - отношение средней заработной платы работников 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</si>
  <si>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Зарплата бюджетников - отношение  средней заработной платы работников учреждений культуры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 *</t>
  </si>
  <si>
    <t>МАУ "Издательский дом "Подмосковье - запад"</t>
  </si>
  <si>
    <t>Обеспечение деятельности учреждений в части  приобретения основных средств</t>
  </si>
  <si>
    <t xml:space="preserve">Проведение  мероприятий </t>
  </si>
  <si>
    <t>Мониторинг туристских ресурсов и объектов индустрии</t>
  </si>
  <si>
    <t>Приобретение сувенирной продукции "Руза город исторический"</t>
  </si>
  <si>
    <t>Организация участия в Российских и международных туристических выставках, форумах (оплата взносов)</t>
  </si>
  <si>
    <t>Проведение информационного тура в Рузский городской округ</t>
  </si>
  <si>
    <t>Издание информационных буклетов / флаеров «Туристские событийные мероприятия Рузского городского округа», в т.ч. баннеры и др. полиграфическая продукция</t>
  </si>
  <si>
    <t>Сопровождение информационного туристического сайта</t>
  </si>
  <si>
    <t>Информационное сопровождение туристской деятельности в регионе и на федеральном уровне, (издание журнала "Рузский городской округ")</t>
  </si>
  <si>
    <t>Проведение туристских информационных маршрутов "Рузский городской округ"</t>
  </si>
  <si>
    <t>1) Информационно-туристические пилоны "Руза заповедная" по эскизам "Альбом бренда" размещаются в Рузе на центральных улицах близ туробьектов-14 шт., в Петрищеве (музей З.Космодемьянской)-1 шт. Всего 15 шт. - 792.5 т.р., , вывески 3 шт. - 233.0 т.р.,  информационные таблички - 23 т.р. 2)Туристические навигационные знаки - дорожные знаки "Руза заповедная" 20 шт. х 15.0 т.р. = 300.00 т.р. ;     3)Приобритение оборудования для обеспечения деятельности отдела и обеспечения проведения мероприятий и фестивалей событийного туризма: Принтер - 20.0 т.р.,  Ноутбук -34.6 т.р.</t>
  </si>
  <si>
    <t xml:space="preserve">СОБЫТИЙНЫЙ ТУРИЗМ - фестивали (Молочная река, Станица,Свеча памяти,Руза-город исторический,Фронтовая поляна, Контрнаступление, Руза-щит страны), фотопечать, рамки для фото
Для всех событийных фестивалей приобретаются разово палатки торговые (15 шт.), палатка пресс-центра ТИЦ "Руза заповедная(1 шт), набор пластиковой мебели, приобретение генератора, брендирование площадок (банеры, сцена, флаги, кепки и др.)
В помощь в организации событийных фестивалей входит  оплата аренды мобильных туалетов, питание, сувенирная продукция, буклеты, транспортные расходы на автобус;  издание книги об истории Рузы,  брендирование зала пресс - конференции
</t>
  </si>
  <si>
    <t xml:space="preserve"> Приобретение лицензии программы "Медиалогия"( Стоимость права пользования системой составляет 33 т.р. в месяц * 12 мес = 396 т.р.) для систематического сбора и обработки информации по туриндустрии, которая может быть использована для улучшения процесса принятия решения, для информирования общественно</t>
  </si>
  <si>
    <t xml:space="preserve">Приобретение сувенирной продукции "Руза город исторический" </t>
  </si>
  <si>
    <t>Приобретение сувенирной в рамках праздника "690 лет-Рузе" и бренда "Руза заповедная": кружки с нанесением логотипов, значки закатные, памятный значок 690 лет-Рузе, шариковая ручка с логотипом, брелоки, бандана с логотипом, открытки с историческими видами Рузы, перекидной календарь настольный сувенирный, ежедневник, керамика "Руза заповедная"</t>
  </si>
  <si>
    <t xml:space="preserve">2 выставки
Оплата брендирования, полиграфическая продукция, форма для сотрудников, кепки, банданы, аренда выставочного места
</t>
  </si>
  <si>
    <t xml:space="preserve">ТУР РГО-300000,00
Транспортная доставка автобусами, проживание участников, питание участников, брендировние и аренда зала пресс-конференции
</t>
  </si>
  <si>
    <t xml:space="preserve">Изготовление буклетов, флагштоков, роллапов, мобильной рекламно-информационной конструкции для  событийных фестивалей.
</t>
  </si>
  <si>
    <t xml:space="preserve">Техническое сопровождение информационного туристического сайта городского округа Руза "ruzatur.ru", оплата хостингов и доменов;  редизайн сайта , разработка сайта: </t>
  </si>
  <si>
    <t>Информационное сопровождение туристской деятельности в регионе и на федеральном уровне, издание журнала "Рузский городской округ"</t>
  </si>
  <si>
    <t>4 тиража х 3000 экз.(изготовление в типографии, распространение журнала, трудовое соглашение на верстку и редактуру</t>
  </si>
  <si>
    <t xml:space="preserve">Размещение релизов в региональных и федеральных СМИ </t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</si>
  <si>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 </t>
    </r>
    <r>
      <rPr>
        <sz val="9"/>
        <color rgb="FF000000"/>
        <rFont val="Times New Roman"/>
        <family val="1"/>
        <charset val="204"/>
      </rPr>
      <t xml:space="preserve">Электроэнергия - 46,4 тыс. руб.;                                Тепловая энергия - 227,8 тыс. руб.;                           Холодное водоснабжение - 5,8 тыс. руб.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</t>
    </r>
    <r>
      <rPr>
        <sz val="9"/>
        <color rgb="FF000000"/>
        <rFont val="Times New Roman"/>
        <family val="1"/>
        <charset val="204"/>
      </rPr>
      <t xml:space="preserve">                 Электроэнергия - 60 тыс. руб.               </t>
    </r>
  </si>
  <si>
    <r>
      <t xml:space="preserve">Расходы Рузского краеведческого музея:              </t>
    </r>
    <r>
      <rPr>
        <sz val="9"/>
        <color rgb="FF000000"/>
        <rFont val="Times New Roman"/>
        <family val="1"/>
        <charset val="204"/>
      </rPr>
      <t xml:space="preserve">Услуги связи - 25,0 тыс. руб.;                                  Техническое обслуживание КТС - 130,0 тыс. руб.;                                                          Техническое обслуживание счетчиков тепла - 40,0 тыс. руб.;                                                                    Техническое обслуживание системы АПС и приемо-передаточного устройства - 60,0 тыс. руб.;                                                             Оплата охранных услуг - 160,0 тыс. руб.;                       Расходы по вывозу и утилизиции мусора - 26,0 тыс. руб.;                                                                                       Дератизация - 15,9 тыс. руб.;                                                                  Техническое обслуживание КАМИС - 35,0 тыс. руб.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</t>
    </r>
    <r>
      <rPr>
        <sz val="9"/>
        <color rgb="FF000000"/>
        <rFont val="Times New Roman"/>
        <family val="1"/>
        <charset val="204"/>
      </rPr>
      <t xml:space="preserve">                        Услуги связи - 8,5 тыс. руб.;                                            Техническое обслуживание систем видеонаблюдения - 47 тыс. руб.;                                                                  Техническое обслуживание КТС - 20,0 тыс. руб.;          Техническое обслуживание пожарной сигнализации -  72,0 тыс. руб.;                                                                     Оплата охранных услуг - 31,0 тыс. руб.;                       Расходы по вывозу и утилизиции мусора - 8 тыс. руб.;                                                                           Дератизация - 11,0 тыс. руб.                                                                                      </t>
    </r>
  </si>
  <si>
    <r>
      <t xml:space="preserve">Расходы Рузского краеведческого музея:                                                    </t>
    </r>
    <r>
      <rPr>
        <sz val="9"/>
        <color rgb="FF000000"/>
        <rFont val="Times New Roman"/>
        <family val="1"/>
        <charset val="204"/>
      </rPr>
      <t xml:space="preserve">Налог на загрязнение окружающей среды - 18,5 тыс. руб.                   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Налог на имущество - 5 тыс. руб. </t>
    </r>
    <r>
      <rPr>
        <i/>
        <sz val="9"/>
        <color rgb="FF000000"/>
        <rFont val="Times New Roman"/>
        <family val="1"/>
        <charset val="204"/>
      </rPr>
      <t xml:space="preserve">                                  </t>
    </r>
    <r>
      <rPr>
        <sz val="9"/>
        <color rgb="FF000000"/>
        <rFont val="Times New Roman"/>
        <family val="1"/>
        <charset val="204"/>
      </rPr>
      <t xml:space="preserve">Налог на загрязнение окружающей среды - 5 тыс. руб.   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</si>
  <si>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Интернет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5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>Обслуживание сайта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>24 тыс. руб.;</t>
    </r>
    <r>
      <rPr>
        <i/>
        <sz val="9"/>
        <color rgb="FF000000"/>
        <rFont val="Times New Roman"/>
        <family val="1"/>
        <charset val="204"/>
      </rPr>
      <t xml:space="preserve">                                 </t>
    </r>
    <r>
      <rPr>
        <sz val="9"/>
        <color rgb="FF000000"/>
        <rFont val="Times New Roman"/>
        <family val="1"/>
        <charset val="204"/>
      </rPr>
      <t>Обслуживание оргтехники - 30 тыс. руб.;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</t>
    </r>
    <r>
      <rPr>
        <sz val="9"/>
        <color rgb="FF000000"/>
        <rFont val="Times New Roman"/>
        <family val="1"/>
        <charset val="204"/>
      </rPr>
      <t xml:space="preserve">Расходные материалы для офисной техники, оборудования - 19,4 тыс. руб.;                                                Программное обеспечение (антивирусы) - 5 тыс. руб.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Обслуживание сайта - 36,8 тыс. руб.;                                                                  Расходные материалы для офисной техники, оборудования - 20 тыс. руб.;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</si>
  <si>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Подписка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33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Подписка - 10 тыс. руб.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</si>
  <si>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Услуги типографии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32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Услуги типографии - 30 тыс. руб.       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</si>
  <si>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Уборка снега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40 тыс. руб.;  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Уборка снега - 15 тыс. руб.       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</si>
  <si>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Канцелярские товары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>30 тыс. руб.;                               Хозяйственные товары - 20 тыс. руб.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Канцелярские товары - 30 тыс. руб.;                               Хозяйственные товары - 20 тыс. руб.;                            ГСМ - 600 тыс. руб.        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</si>
  <si>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>Книжный фонд</t>
    </r>
    <r>
      <rPr>
        <i/>
        <sz val="9"/>
        <color rgb="FF000000"/>
        <rFont val="Times New Roman"/>
        <family val="1"/>
        <charset val="204"/>
      </rPr>
      <t xml:space="preserve"> - </t>
    </r>
    <r>
      <rPr>
        <sz val="9"/>
        <color rgb="FF000000"/>
        <rFont val="Times New Roman"/>
        <family val="1"/>
        <charset val="204"/>
      </rPr>
      <t xml:space="preserve">10 тыс. руб.;                               </t>
    </r>
    <r>
      <rPr>
        <sz val="9"/>
        <color rgb="FF000000"/>
        <rFont val="Times New Roman"/>
        <family val="1"/>
        <charset val="204"/>
      </rPr>
      <t xml:space="preserve">     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</si>
  <si>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t xml:space="preserve">Расходы Рузского краеведческого музея:                         </t>
    </r>
    <r>
      <rPr>
        <sz val="9"/>
        <color rgb="FF000000"/>
        <rFont val="Times New Roman"/>
        <family val="1"/>
        <charset val="204"/>
      </rPr>
      <t xml:space="preserve">Огнезащитная обработка </t>
    </r>
    <r>
      <rPr>
        <i/>
        <sz val="9"/>
        <color rgb="FF000000"/>
        <rFont val="Times New Roman"/>
        <family val="1"/>
        <charset val="204"/>
      </rPr>
      <t xml:space="preserve">- </t>
    </r>
    <r>
      <rPr>
        <sz val="9"/>
        <color rgb="FF000000"/>
        <rFont val="Times New Roman"/>
        <family val="1"/>
        <charset val="204"/>
      </rPr>
      <t>22 тыс. руб.;                               Замеры сопротивления - 10 тыс. руб.</t>
    </r>
    <r>
      <rPr>
        <i/>
        <sz val="9"/>
        <color rgb="FF000000"/>
        <rFont val="Times New Roman"/>
        <family val="1"/>
        <charset val="204"/>
      </rPr>
      <t xml:space="preserve">                                                                  </t>
    </r>
    <r>
      <rPr>
        <sz val="9"/>
        <color rgb="FF000000"/>
        <rFont val="Times New Roman"/>
        <family val="1"/>
        <charset val="204"/>
      </rPr>
      <t xml:space="preserve">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        </t>
    </r>
    <r>
      <rPr>
        <sz val="9"/>
        <color rgb="FF000000"/>
        <rFont val="Times New Roman"/>
        <family val="1"/>
        <charset val="204"/>
      </rPr>
      <t xml:space="preserve">Огнезащитная обработка - 35 тыс. руб.;                               Замеры сопротивления - 10 тыс. руб.;                            Заправка огнетушителей - 8 тыс. руб.                    </t>
    </r>
    <r>
      <rPr>
        <i/>
        <sz val="9"/>
        <color rgb="FF000000"/>
        <rFont val="Times New Roman"/>
        <family val="1"/>
        <charset val="204"/>
      </rPr>
      <t xml:space="preserve">                 </t>
    </r>
    <r>
      <rPr>
        <sz val="9"/>
        <color rgb="FF000000"/>
        <rFont val="Times New Roman"/>
        <family val="1"/>
        <charset val="204"/>
      </rPr>
      <t xml:space="preserve">                                                                                                     </t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</si>
  <si>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</t>
    </r>
    <r>
      <rPr>
        <sz val="9"/>
        <color rgb="FF000000"/>
        <rFont val="Times New Roman"/>
        <family val="1"/>
        <charset val="204"/>
      </rPr>
      <t xml:space="preserve">               Промывка опрессовка системы отопления -100 тыс. руб.;                                                                                         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</t>
    </r>
    <r>
      <rPr>
        <sz val="9"/>
        <color rgb="FF000000"/>
        <rFont val="Times New Roman"/>
        <family val="1"/>
        <charset val="204"/>
      </rPr>
      <t xml:space="preserve">                   Промывка опрессовка системы отопления -45 тыс. руб.;                                                                                                                                         </t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</si>
  <si>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</t>
    </r>
    <r>
      <rPr>
        <sz val="9"/>
        <color rgb="FF000000"/>
        <rFont val="Times New Roman"/>
        <family val="1"/>
        <charset val="204"/>
      </rPr>
      <t xml:space="preserve">                  Повышение квалификации - 50 тыс. руб.;                                                                                         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           </t>
    </r>
    <r>
      <rPr>
        <sz val="9"/>
        <color rgb="FF000000"/>
        <rFont val="Times New Roman"/>
        <family val="1"/>
        <charset val="204"/>
      </rPr>
      <t xml:space="preserve">        Повышение квалификации - 50 тыс. руб.                                                                                                                                   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</si>
  <si>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Электроэнергия - 385,0 тыс. руб.;                 Теплоэнергия  - 600,0 тыс. руб.;                      Холодное водоснабжение - 7,0тыс. руб.;        Горячее водоснабжение  - 8,0 тыс. руб.                            </t>
    </r>
    <r>
      <rPr>
        <i/>
        <sz val="10"/>
        <color rgb="FF000000"/>
        <rFont val="Times New Roman"/>
        <family val="1"/>
        <charset val="204"/>
      </rPr>
      <t>Рузская городская библиотека:</t>
    </r>
    <r>
      <rPr>
        <sz val="10"/>
        <color rgb="FF000000"/>
        <rFont val="Times New Roman"/>
        <family val="1"/>
        <charset val="204"/>
      </rPr>
      <t xml:space="preserve">                Электроэнергия - 91,0 тыс. руб.;                 Теплоэнергия  - 297,0 тыс. руб.;                      Холодное водоснабжение - 5,0 тыс. руб.;        Горячее водоснабжение  - 7,0 тыс. руб.      </t>
    </r>
    <r>
      <rPr>
        <i/>
        <sz val="10"/>
        <color rgb="FF000000"/>
        <rFont val="Times New Roman"/>
        <family val="1"/>
        <charset val="204"/>
      </rPr>
      <t>Тучковская муниципальная библиотека:</t>
    </r>
    <r>
      <rPr>
        <sz val="10"/>
        <color rgb="FF000000"/>
        <rFont val="Times New Roman"/>
        <family val="1"/>
        <charset val="204"/>
      </rPr>
      <t xml:space="preserve"> Электроэнергия - 102,0 тыс. руб.;                 Теплоэнергия  - 385,0 тыс. руб.;                      Холодное водоснабжение - 13,0 тыс. руб.;        Горячее водоснабжение  - 15,0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</si>
  <si>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Техническое обслуживание КТС - 166,5 тыс. руб.; Техническое обслуживание пожарной сигнализации - 36,0 тыс. руб.;                    Техническое обслуживание счетчиков тепла и электроэнергии - 35,0 тыс. руб.;                Техническое обслуживание системы передачи  информации о состоянии работоспособности пожарной сигнализации на пульт пожарного надзора - 120,6 тыс. руб.;                                                                Охранные услуги - 310,7 тыс. руб.;                  Расходы по вывозу и утилизации мусора - 21,0 тыс. руб.;                                                                             Расходы на долевое участие в содержании имущества - 146,0 тыс. руб.;                                                        Услуги связи  - 55,0 тыс. руб.;                           </t>
    </r>
    <r>
      <rPr>
        <i/>
        <sz val="10"/>
        <color rgb="FF000000"/>
        <rFont val="Times New Roman"/>
        <family val="1"/>
        <charset val="204"/>
      </rPr>
      <t>Рузская городская библиотека:</t>
    </r>
    <r>
      <rPr>
        <sz val="10"/>
        <color rgb="FF000000"/>
        <rFont val="Times New Roman"/>
        <family val="1"/>
        <charset val="204"/>
      </rPr>
      <t xml:space="preserve">                        Техническое обслуживание систем видеонаблюдения  - 60 тыс. руб.;            Техническое обслуживание КТС - 11,0 тыс. руб.; Техническое обслуживание пожарной сигнализации - 36,0 тыс. руб.;                    Техническое обслуживание счетчиков тепла и электроэнергии - 32,4 тыс. руб.;                                       Охранные услуги - 31,0 тыс. руб.;                          Расходы по вывозу и утилизации мусора - 11,2 тыс. руб.;                                                                              Расходы на долевое участие в содержании имущества - 146,0 тыс. руб.;                                                                                                                                Услуги связи  - 55,0 тыс. руб.;                          </t>
    </r>
    <r>
      <rPr>
        <i/>
        <sz val="10"/>
        <color rgb="FF000000"/>
        <rFont val="Times New Roman"/>
        <family val="1"/>
        <charset val="204"/>
      </rPr>
      <t>Тучковская муниципальная библиотека:</t>
    </r>
    <r>
      <rPr>
        <sz val="10"/>
        <color rgb="FF000000"/>
        <rFont val="Times New Roman"/>
        <family val="1"/>
        <charset val="204"/>
      </rPr>
      <t xml:space="preserve">                                    Техническое обслуживание систем видеонаблюдения  - 30 тыс. руб.;            Техническое обслуживание КТС - 22,8 тыс. руб.; Техническое обслуживание пожарной сигнализации - 40,8 тыс. руб.;                                                                                                                                                  Услуги связи  - 28,0 тыс. руб.;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</si>
  <si>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Налог на имущество  - 50 тыс. руб.;                   Налог за негативное воздействие на окружающую среду  - 88 тыс. руб.;                                           </t>
    </r>
    <r>
      <rPr>
        <i/>
        <sz val="10"/>
        <color rgb="FF000000"/>
        <rFont val="Times New Roman"/>
        <family val="1"/>
        <charset val="204"/>
      </rPr>
      <t>Рузская городская библиотека:</t>
    </r>
    <r>
      <rPr>
        <sz val="10"/>
        <color rgb="FF000000"/>
        <rFont val="Times New Roman"/>
        <family val="1"/>
        <charset val="204"/>
      </rPr>
      <t xml:space="preserve">                           Налог на имущество - 7,2 тыс. руб.;                        Налог за негативное воздействие на окружающую среду - 12,8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</si>
  <si>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Интернет - 585,5 тыс. руб.;                       Обслуживание сайта - 36 тыс. руб.;            Приобретение программного обеспечения - 100 тыс. руб.;                                                                   Расходных материалов для оргтехники - 80 тыс. руб.;                                                              Обслуживание компьютерной и оргтехники - 178,7 тыс. руб.;                                                                    Изготовление ключей ЭЦП - 20,6 тыс. руб.               </t>
    </r>
    <r>
      <rPr>
        <i/>
        <sz val="10"/>
        <color rgb="FF000000"/>
        <rFont val="Times New Roman"/>
        <family val="1"/>
        <charset val="204"/>
      </rPr>
      <t xml:space="preserve">Рузская городская библиотека:                                 </t>
    </r>
    <r>
      <rPr>
        <sz val="10"/>
        <color rgb="FF000000"/>
        <rFont val="Times New Roman"/>
        <family val="1"/>
        <charset val="204"/>
      </rPr>
      <t xml:space="preserve">Интернет - 12,0 тыс. руб.;                                               Приобретение антивируса "Касперский" - 9 тыс. руб.;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Тучковская муниципальная библиотека:                   </t>
    </r>
    <r>
      <rPr>
        <sz val="10"/>
        <color rgb="FF000000"/>
        <rFont val="Times New Roman"/>
        <family val="1"/>
        <charset val="204"/>
      </rPr>
      <t xml:space="preserve">Интернет - 61,2 тыс. руб.;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</si>
  <si>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Подписка на периодические издания - 1 300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</si>
  <si>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Услуги типографии - 20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</si>
  <si>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Уборка снега - 150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</si>
  <si>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 Канцелярские товары - 290 тыс. руб.;             Хозяйственные товары - 200 тыс. руб.;                    Бумага - 100 тыс. руб.;                                                 Библиотечная техника - 100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</si>
  <si>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Замеры сопротивления - 50 тыс. руб.;                                        Установка пожарной сигнализации - 100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</si>
  <si>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Промывка опрессовка  - 130 тыс. руб.;                         Ремонт систем отопления - 50 тыс. руб.;                                  Замена (установка) окон и входных групп - 270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</si>
  <si>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Повышение квалификации - 100 тыс. руб.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</si>
  <si>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    Приобретение  wi-fi оборудования и его установка - 10,2 тыс. руб.;                                                   Установка интернет - 34,8 тыс. руб.;                         Приобретение программного обеспечения "Крипто-Про" - 80 тыс. руб.</t>
    </r>
  </si>
  <si>
    <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 xml:space="preserve">Электроэнергия - 1690,32 тыс. руб.;                 Теплоэнергия  - 1729,68 тыс. руб.;                      Холодное водоснабжение - 100,0 тыс. руб.        </t>
    </r>
    <r>
      <rPr>
        <i/>
        <sz val="10"/>
        <color rgb="FF000000"/>
        <rFont val="Times New Roman"/>
        <family val="1"/>
        <charset val="204"/>
      </rPr>
      <t xml:space="preserve">       Центр культуры и исксств (Руза):   </t>
    </r>
    <r>
      <rPr>
        <sz val="10"/>
        <color rgb="FF000000"/>
        <rFont val="Times New Roman"/>
        <family val="1"/>
        <charset val="204"/>
      </rPr>
      <t xml:space="preserve">Электроэнергия - 310,0 тыс. руб.;                 Теплоэнергия  - 602,0 тыс. руб.;                      Холодное водоснабжение - 45,0 тыс. руб.;        Горячее водоснабжение  - 43,0 тыс. руб. </t>
    </r>
    <r>
      <rPr>
        <i/>
        <sz val="10"/>
        <color rgb="FF000000"/>
        <rFont val="Times New Roman"/>
        <family val="1"/>
        <charset val="204"/>
      </rPr>
      <t xml:space="preserve">      Тучковсковский центр культуры и искусств: </t>
    </r>
    <r>
      <rPr>
        <sz val="10"/>
        <color rgb="FF000000"/>
        <rFont val="Times New Roman"/>
        <family val="1"/>
        <charset val="204"/>
      </rPr>
      <t>Электроэнергия - 400,0 тыс. руб.;                 Теплоэнергия  - 1307,0 тыс. руб.;                      Холодное водоснабжение - 110,0 тыс. руб.;        Горячее водоснабжение  - 100,0 тыс. руб</t>
    </r>
    <r>
      <rPr>
        <i/>
        <sz val="10"/>
        <color rgb="FF000000"/>
        <rFont val="Times New Roman"/>
        <family val="1"/>
        <charset val="204"/>
      </rPr>
      <t xml:space="preserve">.       Учреждение культуры Старорузское: </t>
    </r>
    <r>
      <rPr>
        <sz val="10"/>
        <color rgb="FF000000"/>
        <rFont val="Times New Roman"/>
        <family val="1"/>
        <charset val="204"/>
      </rPr>
      <t xml:space="preserve">Электроэнергия - 380,0 тыс. руб.;                 Теплоэнергия  - 50,0 тыс. руб.;                            Холодное водоснабжение - 20,0 тыс. руб.         </t>
    </r>
    <r>
      <rPr>
        <i/>
        <sz val="10"/>
        <color rgb="FF000000"/>
        <rFont val="Times New Roman"/>
        <family val="1"/>
        <charset val="204"/>
      </rPr>
      <t xml:space="preserve">        Центр культуры и досуга Колюбакинское: </t>
    </r>
    <r>
      <rPr>
        <sz val="10"/>
        <color rgb="FF000000"/>
        <rFont val="Times New Roman"/>
        <family val="1"/>
        <charset val="204"/>
      </rPr>
      <t xml:space="preserve">Электроэнергия - 645,0 тыс. руб.;                 Теплоэнергия  - 850,0 тыс. руб.;                      Холодное водоснабжение - 35,0 тыс. руб.        </t>
    </r>
    <r>
      <rPr>
        <i/>
        <sz val="10"/>
        <color rgb="FF000000"/>
        <rFont val="Times New Roman"/>
        <family val="1"/>
        <charset val="204"/>
      </rPr>
      <t xml:space="preserve">Лидинский центр культуры и досуга: </t>
    </r>
    <r>
      <rPr>
        <sz val="10"/>
        <color rgb="FF000000"/>
        <rFont val="Times New Roman"/>
        <family val="1"/>
        <charset val="204"/>
      </rPr>
      <t xml:space="preserve">Электроэнергия - 330,0 тыс. руб.;                 Теплоэнергия  - 1550,0 тыс. руб.;                      Холодное водоснабжение - 20,0 тыс. руб.       </t>
    </r>
    <r>
      <rPr>
        <i/>
        <sz val="10"/>
        <color rgb="FF000000"/>
        <rFont val="Times New Roman"/>
        <family val="1"/>
        <charset val="204"/>
      </rPr>
      <t xml:space="preserve">  Учреждение культуры Волковское: </t>
    </r>
    <r>
      <rPr>
        <sz val="10"/>
        <color rgb="FF000000"/>
        <rFont val="Times New Roman"/>
        <family val="1"/>
        <charset val="204"/>
      </rPr>
      <t xml:space="preserve">Электроэнергия - 346,5 тыс. руб.;                 Теплоэнергия  - 216,6 тыс. руб.;                      Холодное водоснабжение - 14,9 тыс. руб.     </t>
    </r>
    <r>
      <rPr>
        <i/>
        <sz val="10"/>
        <color rgb="FF000000"/>
        <rFont val="Times New Roman"/>
        <family val="1"/>
        <charset val="204"/>
      </rPr>
      <t xml:space="preserve"> </t>
    </r>
  </si>
  <si>
    <r>
      <t xml:space="preserve">Централизованная клубная система:                 </t>
    </r>
    <r>
      <rPr>
        <sz val="10"/>
        <color rgb="FF000000"/>
        <rFont val="Times New Roman"/>
        <family val="1"/>
        <charset val="204"/>
      </rPr>
      <t xml:space="preserve">Налог на землю - 65 тыс. руб.;                                   Налог на имущество - 110,0 тыс. руб.;                           Налог на загрязнение окружающей среды - 175,6 тыс. руб.;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Центр культуры и исксств (Руза):                                       </t>
    </r>
    <r>
      <rPr>
        <sz val="10"/>
        <color rgb="FF000000"/>
        <rFont val="Times New Roman"/>
        <family val="1"/>
        <charset val="204"/>
      </rPr>
      <t>Налог на землю - 65 тыс. руб.;                                        Налог на имущество -5 тыс. руб.;                                 Налог на загрязнение окружающей среды</t>
    </r>
    <r>
      <rPr>
        <i/>
        <sz val="10"/>
        <color rgb="FF000000"/>
        <rFont val="Times New Roman"/>
        <family val="1"/>
        <charset val="204"/>
      </rPr>
      <t xml:space="preserve"> - </t>
    </r>
    <r>
      <rPr>
        <sz val="10"/>
        <color rgb="FF000000"/>
        <rFont val="Times New Roman"/>
        <family val="1"/>
        <charset val="204"/>
      </rPr>
      <t>30 тыс. руб.;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Тучковсковский центр культуры и искусств: </t>
    </r>
    <r>
      <rPr>
        <sz val="10"/>
        <color rgb="FF000000"/>
        <rFont val="Times New Roman"/>
        <family val="1"/>
        <charset val="204"/>
      </rPr>
      <t xml:space="preserve">Налог на загрязнение окружающей среды - 50,4 тыс. руб.;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Учреждение культуры Старорузское:                    </t>
    </r>
    <r>
      <rPr>
        <sz val="10"/>
        <color rgb="FF000000"/>
        <rFont val="Times New Roman"/>
        <family val="1"/>
        <charset val="204"/>
      </rPr>
      <t xml:space="preserve">Налог на имущество -0,7 тыс. руб.;                               </t>
    </r>
    <r>
      <rPr>
        <i/>
        <sz val="10"/>
        <color rgb="FF000000"/>
        <rFont val="Times New Roman"/>
        <family val="1"/>
        <charset val="204"/>
      </rPr>
      <t xml:space="preserve">Центр культуры и досуга Колюбакинское:            </t>
    </r>
    <r>
      <rPr>
        <sz val="10"/>
        <color rgb="FF000000"/>
        <rFont val="Times New Roman"/>
        <family val="1"/>
        <charset val="204"/>
      </rPr>
      <t xml:space="preserve">Налог на имущество -22,3 тыс. руб.;                       Налог на загрязнение окружающей среды - 30 тыс. руб.;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Лидинский центр культуры и досуга:                            </t>
    </r>
    <r>
      <rPr>
        <sz val="10"/>
        <color rgb="FF000000"/>
        <rFont val="Times New Roman"/>
        <family val="1"/>
        <charset val="204"/>
      </rPr>
      <t xml:space="preserve">Налог на имущество -139,6 тыс. руб.;                       </t>
    </r>
    <r>
      <rPr>
        <i/>
        <sz val="10"/>
        <color rgb="FF000000"/>
        <rFont val="Times New Roman"/>
        <family val="1"/>
        <charset val="204"/>
      </rPr>
      <t xml:space="preserve">Учреждение культуры Волковское:                               </t>
    </r>
    <r>
      <rPr>
        <sz val="10"/>
        <color rgb="FF000000"/>
        <rFont val="Times New Roman"/>
        <family val="1"/>
        <charset val="204"/>
      </rPr>
      <t xml:space="preserve">Налог на имущество -6,4 тыс. руб.; </t>
    </r>
  </si>
  <si>
    <r>
      <t xml:space="preserve">Централизованная клубная система:           </t>
    </r>
    <r>
      <rPr>
        <sz val="10"/>
        <color rgb="FF000000"/>
        <rFont val="Times New Roman"/>
        <family val="1"/>
        <charset val="204"/>
      </rPr>
      <t xml:space="preserve">Интернет - 20,0тыс. руб.;                           Приобретение программного обеспечения - 120 тыс. руб.;                                                                   Расходных материалов для оргтехники - 200,0 тыс. руб.;                                                              Обслуживание компьютерной и оргтехники - 200,0 тыс. руб.;                                                                    Изготовление ключей ЭЦП - 30 тыс. руб.       </t>
    </r>
    <r>
      <rPr>
        <i/>
        <sz val="10"/>
        <color rgb="FF000000"/>
        <rFont val="Times New Roman"/>
        <family val="1"/>
        <charset val="204"/>
      </rPr>
      <t xml:space="preserve">       Центр культуры и исксств (Руза):                     </t>
    </r>
    <r>
      <rPr>
        <sz val="10"/>
        <color rgb="FF000000"/>
        <rFont val="Times New Roman"/>
        <family val="1"/>
        <charset val="204"/>
      </rPr>
      <t xml:space="preserve">Интернет - 15,0 тыс. руб.;                                                 Обслуживание сайта - 12,0 тыс. руб.;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Тучковсковский центр культуры и искусств: </t>
    </r>
    <r>
      <rPr>
        <sz val="10"/>
        <color rgb="FF000000"/>
        <rFont val="Times New Roman"/>
        <family val="1"/>
        <charset val="204"/>
      </rPr>
      <t xml:space="preserve">Интернет - 30,9 тыс. руб.;                                                 Обслуживание сайта - 90,0 тыс. руб.;                               Обслуживание компьютерной и оргтехники - 18,0 тыс. руб.;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Учреждение культуры Старорузское:             </t>
    </r>
    <r>
      <rPr>
        <sz val="10"/>
        <color rgb="FF000000"/>
        <rFont val="Times New Roman"/>
        <family val="1"/>
        <charset val="204"/>
      </rPr>
      <t xml:space="preserve">Интернет - 96,0 тыс. руб.;                                                 Обслуживание сайта - 90,0 тыс. руб.;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Центр культуры и досуга Колюбакинское: </t>
    </r>
    <r>
      <rPr>
        <sz val="10"/>
        <color rgb="FF000000"/>
        <rFont val="Times New Roman"/>
        <family val="1"/>
        <charset val="204"/>
      </rPr>
      <t xml:space="preserve">Интернет - 82,5 тыс. руб.;                                                 Обслуживание компьютерной и оргтехники - 67,5 тыс. руб.;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Лидинский центр культуры и досуга:                </t>
    </r>
    <r>
      <rPr>
        <sz val="10"/>
        <color rgb="FF000000"/>
        <rFont val="Times New Roman"/>
        <family val="1"/>
        <charset val="204"/>
      </rPr>
      <t xml:space="preserve">Интернет - 48,0 тыс. руб.;                                  </t>
    </r>
    <r>
      <rPr>
        <i/>
        <sz val="10"/>
        <color rgb="FF000000"/>
        <rFont val="Times New Roman"/>
        <family val="1"/>
        <charset val="204"/>
      </rPr>
      <t xml:space="preserve">  Учреждение культуры Волковское:                    </t>
    </r>
    <r>
      <rPr>
        <sz val="10"/>
        <color rgb="FF000000"/>
        <rFont val="Times New Roman"/>
        <family val="1"/>
        <charset val="204"/>
      </rPr>
      <t xml:space="preserve">Интернет - 33,6 тыс. руб.;               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</si>
  <si>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>Подписка на периодические издания- 200 тыс. руб.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</si>
  <si>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>Уборка прилегающей территории- 200 тыс. руб.</t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</si>
  <si>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>Уборка снега - 200 тыс. руб.</t>
    </r>
  </si>
  <si>
    <r>
      <t xml:space="preserve">Централизованная клубная система:  </t>
    </r>
    <r>
      <rPr>
        <sz val="10"/>
        <color rgb="FF000000"/>
        <rFont val="Times New Roman"/>
        <family val="1"/>
        <charset val="204"/>
      </rPr>
      <t>Страхование автогражданской ответственности - 20,0 тыс. руб.</t>
    </r>
  </si>
  <si>
    <r>
      <t xml:space="preserve">Централизованная клубная система:  </t>
    </r>
    <r>
      <rPr>
        <sz val="10"/>
        <color rgb="FF000000"/>
        <rFont val="Times New Roman"/>
        <family val="1"/>
        <charset val="204"/>
      </rPr>
      <t>Сервисное обслуживание автомобиля - 50 тыс. руб.</t>
    </r>
  </si>
  <si>
    <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>Реставрация одежды сцены - 200,0 тыс. руб.</t>
    </r>
  </si>
  <si>
    <r>
      <t xml:space="preserve">Централизованная клубная система:                        </t>
    </r>
    <r>
      <rPr>
        <sz val="10"/>
        <color rgb="FF000000"/>
        <rFont val="Times New Roman"/>
        <family val="1"/>
        <charset val="204"/>
      </rPr>
      <t>Земеры сопротивления - 134 тыс. руб.;                 Пропитка противопожарными составами деревянных конструкций - 300 тыс. руб.; Перезаправка огнетушителей - 30 тыс. руб.; Обучение пожарно-техническому минимому - 36 тыс. руб.</t>
    </r>
  </si>
  <si>
    <r>
      <t xml:space="preserve">Централизованная клубная система:                </t>
    </r>
    <r>
      <rPr>
        <sz val="10"/>
        <color rgb="FF000000"/>
        <rFont val="Times New Roman"/>
        <family val="1"/>
        <charset val="204"/>
      </rPr>
      <t>Промывка опрессовка систем отоплений - 500 тыс. руб.</t>
    </r>
  </si>
  <si>
    <r>
      <rPr>
        <i/>
        <sz val="10"/>
        <color rgb="FF000000"/>
        <rFont val="Times New Roman"/>
        <family val="1"/>
        <charset val="204"/>
      </rPr>
      <t xml:space="preserve">Централизованная клубная система: </t>
    </r>
    <r>
      <rPr>
        <sz val="10"/>
        <color rgb="FF000000"/>
        <rFont val="Times New Roman"/>
        <family val="1"/>
        <charset val="204"/>
      </rPr>
      <t xml:space="preserve">         Повышение квалификации - 100 тыс. руб. ;                                        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</si>
  <si>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 Микшерный пульт - 210 тыс. руб.;                                           Приобретение акустики, микрофонов, усилителей - 220 тыс. руб.;                                                                                                                  Приобретение светотехники - 220 тыс. руб.        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</si>
  <si>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         Гастроли - 250 тыс. руб. ;                                        </t>
    </r>
    <r>
      <rPr>
        <i/>
        <sz val="10"/>
        <color rgb="FF000000"/>
        <rFont val="Times New Roman"/>
        <family val="1"/>
        <charset val="204"/>
      </rPr>
      <t xml:space="preserve">Детская хореографическая школа "Ружаночка" </t>
    </r>
    <r>
      <rPr>
        <sz val="10"/>
        <color rgb="FF000000"/>
        <rFont val="Times New Roman"/>
        <family val="1"/>
        <charset val="204"/>
      </rPr>
      <t>Гастроли</t>
    </r>
    <r>
      <rPr>
        <i/>
        <sz val="10"/>
        <color rgb="FF000000"/>
        <rFont val="Times New Roman"/>
        <family val="1"/>
        <charset val="204"/>
      </rPr>
      <t xml:space="preserve">- </t>
    </r>
    <r>
      <rPr>
        <sz val="10"/>
        <color rgb="FF000000"/>
        <rFont val="Times New Roman"/>
        <family val="1"/>
        <charset val="204"/>
      </rPr>
      <t xml:space="preserve">250 тыс. руб. </t>
    </r>
    <r>
      <rPr>
        <i/>
        <sz val="10"/>
        <color rgb="FF000000"/>
        <rFont val="Times New Roman"/>
        <family val="1"/>
        <charset val="204"/>
      </rPr>
      <t/>
    </r>
  </si>
  <si>
    <r>
      <t xml:space="preserve">Централизованная клубная система:                     </t>
    </r>
    <r>
      <rPr>
        <sz val="10"/>
        <color rgb="FF000000"/>
        <rFont val="Times New Roman"/>
        <family val="1"/>
        <charset val="204"/>
      </rPr>
      <t xml:space="preserve">Канцелярские товары - 400 тыс. руб.;                    Хозяйстыенные товары - 300 тыс. руб.;                  ГСМ - 400 тыс. руб.;                                                 Электротовары - 300 тыс. руб.;                              Краска, инструменты, материалы для комплексного обслуживания зданий и сооружений - 650 тыс. руб.  </t>
    </r>
  </si>
  <si>
    <r>
      <t xml:space="preserve">Централизованная клубная система:                    </t>
    </r>
    <r>
      <rPr>
        <sz val="10"/>
        <color rgb="FF000000"/>
        <rFont val="Times New Roman"/>
        <family val="1"/>
        <charset val="204"/>
      </rPr>
      <t xml:space="preserve">Расходы в соответствии с календарным планом учреждения - 250 тыс. руб.;                            </t>
    </r>
    <r>
      <rPr>
        <i/>
        <sz val="10"/>
        <color rgb="FF000000"/>
        <rFont val="Times New Roman"/>
        <family val="1"/>
        <charset val="204"/>
      </rPr>
      <t xml:space="preserve">Центр культуры и исксств (Руза):                         </t>
    </r>
    <r>
      <rPr>
        <sz val="10"/>
        <color rgb="FF000000"/>
        <rFont val="Times New Roman"/>
        <family val="1"/>
        <charset val="204"/>
      </rPr>
      <t xml:space="preserve">Расходы в соответствии с календарным планом учреждения - 1 000,0 тыс. руб.;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Тучковсковский центр культуры и искусств:                                                     </t>
    </r>
    <r>
      <rPr>
        <sz val="10"/>
        <color rgb="FF000000"/>
        <rFont val="Times New Roman"/>
        <family val="1"/>
        <charset val="204"/>
      </rPr>
      <t xml:space="preserve">Расходы в соответствии с календарным планом учреждения - 250,0 тыс руб.;                                       </t>
    </r>
    <r>
      <rPr>
        <i/>
        <sz val="10"/>
        <color rgb="FF000000"/>
        <rFont val="Times New Roman"/>
        <family val="1"/>
        <charset val="204"/>
      </rPr>
      <t xml:space="preserve">Центр культуры и досуга Колюбакинское: </t>
    </r>
    <r>
      <rPr>
        <sz val="10"/>
        <color rgb="FF000000"/>
        <rFont val="Times New Roman"/>
        <family val="1"/>
        <charset val="204"/>
      </rPr>
      <t xml:space="preserve">Расходы в соответствии с календарным планом учреждения - 250,0 тыс. руб.                                  </t>
    </r>
    <r>
      <rPr>
        <i/>
        <sz val="10"/>
        <color rgb="FF000000"/>
        <rFont val="Times New Roman"/>
        <family val="1"/>
        <charset val="204"/>
      </rPr>
      <t xml:space="preserve">Учреждение культуры Старорузское: </t>
    </r>
    <r>
      <rPr>
        <sz val="10"/>
        <color rgb="FF000000"/>
        <rFont val="Times New Roman"/>
        <family val="1"/>
        <charset val="204"/>
      </rPr>
      <t xml:space="preserve">                   Расходы в соответствии с календарным планом учреждения - 230,0 тыс. руб.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Лидинский центр культуры и досуга:           </t>
    </r>
    <r>
      <rPr>
        <sz val="10"/>
        <color rgb="FF000000"/>
        <rFont val="Times New Roman"/>
        <family val="1"/>
        <charset val="204"/>
      </rPr>
      <t xml:space="preserve">                 Расходы в соответствии с календарным планом учреждения - 210,0 тыс. руб.                         </t>
    </r>
    <r>
      <rPr>
        <i/>
        <sz val="10"/>
        <color rgb="FF000000"/>
        <rFont val="Times New Roman"/>
        <family val="1"/>
        <charset val="204"/>
      </rPr>
      <t xml:space="preserve">Учреждение культуры Волковское:  </t>
    </r>
    <r>
      <rPr>
        <sz val="10"/>
        <color rgb="FF000000"/>
        <rFont val="Times New Roman"/>
        <family val="1"/>
        <charset val="204"/>
      </rPr>
      <t xml:space="preserve">                             Расходы в соответствии с календарным планом учреждения - 210,0 тыс. руб.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</si>
  <si>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</t>
    </r>
    <r>
      <rPr>
        <i/>
        <sz val="10"/>
        <color rgb="FF000000"/>
        <rFont val="Times New Roman"/>
        <family val="1"/>
        <charset val="204"/>
      </rPr>
      <t xml:space="preserve">     </t>
    </r>
    <r>
      <rPr>
        <sz val="10"/>
        <color rgb="FF000000"/>
        <rFont val="Times New Roman"/>
        <family val="1"/>
        <charset val="204"/>
      </rPr>
      <t>Текущий ремонт зданий - 1 000,0 тыс. руб.;</t>
    </r>
  </si>
  <si>
    <t>Обеспечение деятельности учреждений в части уплаты налогов, сборов</t>
  </si>
  <si>
    <t>2.1 Организация гастролей</t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</si>
  <si>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Фонд на з/пл (625,2 тыс. руб.) и налоги (188,8 тыс. руб.)</t>
    </r>
  </si>
  <si>
    <r>
      <rPr>
        <i/>
        <sz val="10"/>
        <color rgb="FF000000"/>
        <rFont val="Times New Roman"/>
        <family val="1"/>
        <charset val="204"/>
      </rPr>
      <t>Централизованная клубная система:</t>
    </r>
    <r>
      <rPr>
        <sz val="10"/>
        <color rgb="FF000000"/>
        <rFont val="Times New Roman"/>
        <family val="1"/>
        <charset val="204"/>
      </rPr>
      <t xml:space="preserve"> Фонд на з/пл (2988,5 тыс. руб.) и налоги (902,5  тыс. руб.)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</si>
  <si>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Фонд на з/пл (303,4 тыс. руб.) и налоги (91,6 тыс. руб.)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</si>
  <si>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Фонд на з/пл (1450,1 тыс. руб.) и налоги (437,9  тыс. руб.)</t>
    </r>
  </si>
  <si>
    <r>
      <rPr>
        <i/>
        <sz val="10"/>
        <color rgb="FF000000"/>
        <rFont val="Times New Roman"/>
        <family val="1"/>
        <charset val="204"/>
      </rPr>
      <t xml:space="preserve">Рузского краеведческого музея- </t>
    </r>
    <r>
      <rPr>
        <sz val="10"/>
        <color rgb="FF000000"/>
        <rFont val="Times New Roman"/>
        <family val="1"/>
        <charset val="204"/>
      </rPr>
      <t xml:space="preserve">Фонд на з/пл (57,6 тыс. руб.) и налоги (17,4 тыс. руб.)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Музей Зои Космодемьянской - </t>
    </r>
    <r>
      <rPr>
        <sz val="10"/>
        <color rgb="FF000000"/>
        <rFont val="Times New Roman"/>
        <family val="1"/>
        <charset val="204"/>
      </rPr>
      <t>Фонд на з/пл (39,2 тыс. руб.) и налоги (11,8 тыс. руб.)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</si>
  <si>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10"/>
        <color rgb="FF000000"/>
        <rFont val="Times New Roman"/>
        <family val="1"/>
        <charset val="204"/>
      </rPr>
      <t xml:space="preserve">Рузского краеведческого музея- </t>
    </r>
    <r>
      <rPr>
        <sz val="10"/>
        <color rgb="FF000000"/>
        <rFont val="Times New Roman"/>
        <family val="1"/>
        <charset val="204"/>
      </rPr>
      <t xml:space="preserve">Фонд на з/пл (274,2 тыс. руб.) и налоги (82,8 тыс. руб.)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Музей Зои Космодемьянской - </t>
    </r>
    <r>
      <rPr>
        <sz val="10"/>
        <color rgb="FF000000"/>
        <rFont val="Times New Roman"/>
        <family val="1"/>
        <charset val="204"/>
      </rPr>
      <t>Фонд на з/пл (187,4 тыс. руб.) и налоги (56,6 тыс. руб.)</t>
    </r>
    <r>
      <rPr>
        <i/>
        <sz val="10"/>
        <color rgb="FF000000"/>
        <rFont val="Times New Roman"/>
        <family val="1"/>
        <charset val="204"/>
      </rPr>
      <t/>
    </r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</si>
  <si>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   </t>
    </r>
    <r>
      <rPr>
        <sz val="9"/>
        <color rgb="FF000000"/>
        <rFont val="Times New Roman"/>
        <family val="1"/>
        <charset val="204"/>
      </rPr>
      <t xml:space="preserve">               Спецоценка условий труда - 32 тыс. руб.;                                                                                                                         </t>
    </r>
    <r>
      <rPr>
        <i/>
        <sz val="9"/>
        <color rgb="FF000000"/>
        <rFont val="Times New Roman"/>
        <family val="1"/>
        <charset val="204"/>
      </rPr>
      <t xml:space="preserve">Расходы Музея Зои Космодемьянской:   </t>
    </r>
    <r>
      <rPr>
        <sz val="9"/>
        <color rgb="FF000000"/>
        <rFont val="Times New Roman"/>
        <family val="1"/>
        <charset val="204"/>
      </rPr>
      <t xml:space="preserve">                   Спецоценка условий труда - 12 тыс. руб.;                                                                                                                                        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</si>
  <si>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</t>
    </r>
    <r>
      <rPr>
        <i/>
        <sz val="10"/>
        <color rgb="FF000000"/>
        <rFont val="Times New Roman"/>
        <family val="1"/>
        <charset val="204"/>
      </rPr>
      <t xml:space="preserve">     </t>
    </r>
    <r>
      <rPr>
        <sz val="10"/>
        <color rgb="FF000000"/>
        <rFont val="Times New Roman"/>
        <family val="1"/>
        <charset val="204"/>
      </rPr>
      <t>Спецоценка условий труда - 50 тыс. руб.;</t>
    </r>
  </si>
  <si>
    <r>
      <t xml:space="preserve">Централизованная клубная система:                   </t>
    </r>
    <r>
      <rPr>
        <sz val="10"/>
        <color rgb="FF000000"/>
        <rFont val="Times New Roman"/>
        <family val="1"/>
        <charset val="204"/>
      </rPr>
      <t>Спецоценка условий труда - 150 тыс. руб.</t>
    </r>
  </si>
  <si>
    <t>Услуги интернета 4200*12 мес = 50400 руб.; Заправка катриджей 4шт*500руб*12 мес=24000 руб.; Расходы по ремонту и обслуживанию оргтехники - 3600*10 мес=36000 руб.; Обслуживание сайта 3000*12=36000 руб.; Приобретение антивируса 1250*8=10000руб.; Прочее програмное обеспечение- продление лицензии, изготовление ключей) - 4000 руб. Приобретение оборудования и оргтехники, оргтехники - 99600руб.; Расходные материалы для оргтехники - 10*5000=50000руб.</t>
  </si>
  <si>
    <t>1.1.11 Страхование автогражданской ответственности</t>
  </si>
  <si>
    <t>1.1.12 Сервисное обслуживание автомобиля</t>
  </si>
  <si>
    <t>1.1.13  Реставрация одежды сцены</t>
  </si>
  <si>
    <t>1.1.14 Проведение мероприятий , согласно календарному плану, в рамках муниципального задания</t>
  </si>
  <si>
    <t>Проведение ремонтных работ зданий и сооружений</t>
  </si>
  <si>
    <t>1.1 Текущий ремонт учреждений сфере культуры и дополнительного образования детей сферы культуры</t>
  </si>
  <si>
    <t>2.2 Вынос электрических сетей</t>
  </si>
  <si>
    <t>2.3 Снос строений в целях строительства дома культуры по адресу: МО, Рузский городской округ, д. Нестерово</t>
  </si>
  <si>
    <t>2.15</t>
  </si>
  <si>
    <t>1.1.</t>
  </si>
  <si>
    <t>1.2.</t>
  </si>
  <si>
    <t>1.1 Обеспечение деятельности учреждений в части оплаты труда</t>
  </si>
  <si>
    <t>1.2 Обеспечение деятельности учреждений в части уплаты налогов, сборов</t>
  </si>
  <si>
    <t>1.3 Обеспечение деятельности учреждений в части расходов на информационно-коммуникационные технологии</t>
  </si>
  <si>
    <t>1.4 Обеспечение деятельности учреждений в части расходов на текущее содержание</t>
  </si>
  <si>
    <t>1.5 Обеспечение деятельности учреждений в части приобретения материальных запасов</t>
  </si>
  <si>
    <t>1.6 Обеспечение деятельности учреждений в части приобретения основных средств</t>
  </si>
  <si>
    <t xml:space="preserve">1.7 Профессиональная подготовка, переподготовка и повышение квалификации </t>
  </si>
  <si>
    <t>1.8 Проведение окружных мероприятий согласно календарному плану</t>
  </si>
  <si>
    <t>Проведение мероприятий</t>
  </si>
  <si>
    <t xml:space="preserve">Уборка и вывоз снега с территории Городка </t>
  </si>
  <si>
    <t>Обеспечение деятельности учреждений в части расходов на  информационно-коммуникационные технологии</t>
  </si>
  <si>
    <t>Обеспечение деятельности учреждения в частии обучения и повышения квалификации.</t>
  </si>
  <si>
    <t>Проведение ремонтных работ</t>
  </si>
  <si>
    <t>1.2 Обеспечение деятельности учреждений в части оплаты коммунальных услуг</t>
  </si>
  <si>
    <t>1.3 Проведение мероприятий</t>
  </si>
  <si>
    <t xml:space="preserve">1.5 Расходы на уборку и вывоз снега с территории Городка </t>
  </si>
  <si>
    <t>1.6 Обеспечение деятельности учреждений в части расходов на  информационно-коммуникационные технологии</t>
  </si>
  <si>
    <t>1.7 Обеспечение деятельности учреждения в частии обучения и повышения квалификации.</t>
  </si>
  <si>
    <t>1.8 Обеспечение деятельности учреждений в части приобретения основных средств</t>
  </si>
  <si>
    <t>1.9 Проведение ремонтных работ</t>
  </si>
  <si>
    <t>1.10 Софинансорование расходов на повышение заработной платы работникам муниципальных учреждений культуры</t>
  </si>
  <si>
    <r>
      <t xml:space="preserve">Централизованная клубная система: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Техническое обслуживание КТС - 200,0 тыс. руб.;                                                                                                                                                          Техническое обслуживание системы АПС и приемо-передаточного устройства - 180,0 тыс. руб.;                                                                                                                                                                                                    Техническое обслуживание счетчиков тепла и электроэнергии - 100,0 тыс. руб.;                                                                                                                                                                                                                                                Охранные услуги - 580,0 тыс. руб.;                                                                                                                                                                                     Расходы по вывозу и утилизации мусора - 57,0 тыс. руб.;                                                                                                                                                         Оплата услуг электронной кассы - 46,0 тыс. руб.;                                                                                                                                                           Дератизация - 40,0 тыс. руб.                                                                                                                                                                                                                                   Услуги связи  - 26,2 тыс. руб.;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Услуги сотовой связи</t>
    </r>
    <r>
      <rPr>
        <i/>
        <sz val="10"/>
        <rFont val="Times New Roman"/>
        <family val="1"/>
        <charset val="204"/>
      </rPr>
      <t xml:space="preserve"> - </t>
    </r>
    <r>
      <rPr>
        <sz val="10"/>
        <rFont val="Times New Roman"/>
        <family val="1"/>
        <charset val="204"/>
      </rPr>
      <t xml:space="preserve">44,0 тыс. руб.; </t>
    </r>
    <r>
      <rPr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Предрейсовое обследование водителей - 50 тыс. руб.;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Нотариальные расходы - 10 тыс. руб.;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Публикации в журнале "Вестник" - 50 тыс. руб.;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Госпошлина - 10 тыс. руб.;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Центр культуры и исксств (Руза):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Техническое обслуживание системы видеонаблюдения - 72,0 тыс. руб.;                                                                                                                 Техническое обслуживание КТС - 55,0 тыс. руб.;                                                                                                                                                                      Техническое обслуживание системы АПС и приемо-передаточного устройства - 72,0 тыс. руб.;                                                                                Техническое обслуживание счетчиков тепла и электроэнергии - 40,0 тыс. руб.;                                                                                                                                                                  Оплата услуг электронной кассы - 50,0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по вывозу и утилизации мусора - 48,0 тыс. руб.;                                                                                                                                            Дератизация - 12,0 тыс. руб.;                                                                                                                                                                                                                                     Услуги связи  - 55,0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- 10 тыс. руб.;                                                                                                                                                                                Публикации в журнале "Вестник" - 30 тыс. руб.;                                                                                                                                                              Госпошлина - 10 тыс. руб.;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Тучковсковский центр культуры и искусств: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Техническое обслуживание пожарной сигнализации - 170,0 тыс. руб.;                                                                                                                 Техническое обслуживание КТС - 110,0 тыс. руб.;                                                                                                                                                                                                                                                 Техническое обслуживание счетчиков тепла и электроэнергии - 82,6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Охранные услуги - 220,0 тыс. руб.;                                                                                                                                                                                     Расходы по вывозу и утилизации мусора - 75,0 тыс. руб.;                                                                                                                                            Дератизация - 45,0 тыс. руб.;                                                                                                                                                                                                                                     Услуги связи  - 70,0 тыс. руб.;                                                                                                                                                                                                         Услуги почтовой связи  - 3,0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- 17 тыс. руб.;                                                                                                                                                                                Публикации в журнале "Вестник" - 37 тыс. руб.;                                                                                                                                                              Госпошлина - 17 тыс. руб.;                   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Учреждение культуры Старорузское: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Техническое обслуживание пожарной сигнализации - 65,0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по вывозу и утилизации мусора - 25,0 тыс. руб.;                                                                                                                                            Дератизация - 50,0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- 15 тыс. руб.;                                                                                                                                                                                Публикации в журнале "Вестник" - 30 тыс. руб.;                                                                                                                                                              Госпошлина - 10 тыс. руб.; 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Центр культуры и досуга Колюбакинское: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Техническое обслуживание системы видеонаблюдения - 195,0 тыс. руб.;                                                                                                                 Техническое обслуживание КТС - 100,0 тыс. руб.;                                                                                                                                                                      Техническое обслуживание системы АПС и приемо-передаточного устройства - 280,0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Расходы по вывозу и утилизации мусора - 25,0 тыс. руб.;                                                                                                                                                Аренда помещения - 450, 0 тыс. руб.;                                                                                                                                                                                Дератизация - 30,0 тыс. руб.;                                                                                                                                                                                                                                     Услуги связи  - 70,0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- 10 тыс. руб.;                                                                                                                                                                                Публикации в журнале "Вестник" - 30 тыс. руб.;                                                                                                                                                              Госпошлина - 10 тыс. руб.;   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Лидинский центр культуры и досуга: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Техническое обслуживание КТС - 56,4 тыс. руб.;                                                                                                                                                                      Техническое обслуживание системы пожарной сигнализации - 260,0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Техническое обслуживание счетчиков тепла - 180,0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Услуги связи  - 50,0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- 15 тыс. руб.;                                                                                                                                                                                Публикации в журнале "Вестник" - 35 тыс. руб.;                                                                                                                                                              Госпошлина - 10 тыс. руб.;  </t>
    </r>
    <r>
      <rPr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Учреждение культуры Волковское: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Техническое обслуживание КТС - 75,0 тыс. руб.;                                                                                                                                                                      Техническое обслуживание системы пожарной сигнализации - 95,1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Охранные услуги - 120,0 тыс. руб.;                                Расходы по вывозу и утилизации мусора - 30,0 тыс. руб.;                                                                                                                                                                                                                                                                                                                                                                                                                                                                                                                                                                                                                                                                                                                 Нотариальные расходы - 10 тыс. руб.;                                                                                                                                                                                Публикации в журнале "Вестник" - 30 тыс. руб.;                                                                                                                                                              Госпошлина - 10 тыс. руб.</t>
    </r>
    <r>
      <rPr>
        <i/>
        <sz val="10"/>
        <rFont val="Times New Roman"/>
        <family val="1"/>
        <charset val="204"/>
      </rPr>
      <t xml:space="preserve">           </t>
    </r>
  </si>
  <si>
    <t>1.2.5. Обеспечение деятельности учреждений в части приобретения основных средств</t>
  </si>
  <si>
    <r>
      <rPr>
        <i/>
        <sz val="9"/>
        <color rgb="FF000000"/>
        <rFont val="Times New Roman"/>
        <family val="1"/>
        <charset val="204"/>
      </rPr>
      <t xml:space="preserve">Расходы Рузского краеведческого музея:       </t>
    </r>
    <r>
      <rPr>
        <sz val="9"/>
        <color rgb="FF000000"/>
        <rFont val="Times New Roman"/>
        <family val="1"/>
        <charset val="204"/>
      </rPr>
      <t xml:space="preserve">                  Подиумы одноярусные - 15,5 тыс. руб.;                            Подиумы двухъярусные - 9,0 тыс. руб.;                            Столы музейные - 25,0 тыс. руб.          </t>
    </r>
  </si>
  <si>
    <t>Отношение среднемесячной заработной платы работников муниципальных учреждений в сфере культуры за 2018 год к среднемесяной заработной плате указаной категории  работников за 2017 год</t>
  </si>
  <si>
    <t>коэффициент</t>
  </si>
  <si>
    <t>-</t>
  </si>
  <si>
    <t xml:space="preserve">Форма федерального статистического наблюдения N ЗП-культура "Сведения о численности и оплате труда работников сферы культуры по категориям персонала", утвержденная приказом Росстата от 30.12.2013 N 508 </t>
  </si>
  <si>
    <t>Коэффициэнт</t>
  </si>
  <si>
    <r>
      <rPr>
        <sz val="12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 xml:space="preserve"> = </t>
    </r>
    <r>
      <rPr>
        <sz val="12"/>
        <color theme="1"/>
        <rFont val="Times New Roman"/>
        <family val="1"/>
        <charset val="204"/>
      </rPr>
      <t>З</t>
    </r>
    <r>
      <rPr>
        <sz val="10"/>
        <color theme="1"/>
        <rFont val="Times New Roman"/>
        <family val="1"/>
        <charset val="204"/>
      </rPr>
      <t>18 /</t>
    </r>
    <r>
      <rPr>
        <sz val="12"/>
        <color theme="1"/>
        <rFont val="Times New Roman"/>
        <family val="1"/>
        <charset val="204"/>
      </rPr>
      <t xml:space="preserve"> З</t>
    </r>
    <r>
      <rPr>
        <sz val="10"/>
        <color theme="1"/>
        <rFont val="Times New Roman"/>
        <family val="1"/>
        <charset val="204"/>
      </rPr>
      <t xml:space="preserve">17 ,
где:
</t>
    </r>
    <r>
      <rPr>
        <sz val="12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 xml:space="preserve"> - отношение средней заработной платы работников муниципальных учреждений культуры за 2018год к средней заработной плате за 2017 год.;
З18 - средняя заработная плата работников муниципальных учреждений культуры за 2018 год ;
З17 - средняя заработная плата работников муниципальных учреждений культуры за 2017 год </t>
    </r>
  </si>
  <si>
    <r>
      <rPr>
        <i/>
        <sz val="10"/>
        <color rgb="FF000000"/>
        <rFont val="Times New Roman"/>
        <family val="1"/>
        <charset val="204"/>
      </rPr>
      <t>Централизованная библиотечная система:</t>
    </r>
    <r>
      <rPr>
        <sz val="10"/>
        <color rgb="FF000000"/>
        <rFont val="Times New Roman"/>
        <family val="1"/>
        <charset val="204"/>
      </rPr>
      <t xml:space="preserve">  Инвентарь - 27,4 тыс. руб.;                                             Мебель - 292,0 тыс. руб.;                                               Урны металлические уличные - 10 тыс. руб.; Скамейки уличные - 81,6 тыс. руб.;                         Проекторы - 151,5 тыс. руб.;                                  Экраны для проекторов - 47,5 тыс. руб.                      </t>
    </r>
    <r>
      <rPr>
        <i/>
        <sz val="10"/>
        <color rgb="FF000000"/>
        <rFont val="Times New Roman"/>
        <family val="1"/>
        <charset val="204"/>
      </rPr>
      <t xml:space="preserve">Рузская городская библиотека:         </t>
    </r>
    <r>
      <rPr>
        <sz val="10"/>
        <color rgb="FF000000"/>
        <rFont val="Times New Roman"/>
        <family val="1"/>
        <charset val="204"/>
      </rPr>
      <t xml:space="preserve">              Вывеска "Библиотека" - 70 тыс. руб.</t>
    </r>
  </si>
  <si>
    <r>
      <t xml:space="preserve">Объем финансового обеспечения выполнения на зп и налоги: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Рузского краеведческого музея</t>
    </r>
    <r>
      <rPr>
        <sz val="10"/>
        <color rgb="FF000000"/>
        <rFont val="Times New Roman"/>
        <family val="1"/>
        <charset val="204"/>
      </rPr>
      <t xml:space="preserve">- 20,16 ставки, Фонд Зп - 9 995 ,0 тыс. руб.                                                         </t>
    </r>
    <r>
      <rPr>
        <i/>
        <sz val="10"/>
        <color rgb="FF000000"/>
        <rFont val="Times New Roman"/>
        <family val="1"/>
        <charset val="204"/>
      </rPr>
      <t>Музей Зои Космодемьянской</t>
    </r>
    <r>
      <rPr>
        <sz val="10"/>
        <color rgb="FF000000"/>
        <rFont val="Times New Roman"/>
        <family val="1"/>
        <charset val="204"/>
      </rPr>
      <t xml:space="preserve"> - 13 ставок , Фонд ЗП - 6 809,0 тыс. руб.</t>
    </r>
  </si>
  <si>
    <r>
      <t xml:space="preserve">Объем финансового обеспечения выполнения на зп и налоги:                                                     </t>
    </r>
    <r>
      <rPr>
        <i/>
        <sz val="10"/>
        <color rgb="FF000000"/>
        <rFont val="Times New Roman"/>
        <family val="1"/>
        <charset val="204"/>
      </rPr>
      <t>Централизованная библиотечная система</t>
    </r>
    <r>
      <rPr>
        <sz val="10"/>
        <color rgb="FF000000"/>
        <rFont val="Times New Roman"/>
        <family val="1"/>
        <charset val="204"/>
      </rPr>
      <t xml:space="preserve"> - 49,5 ставок, Фонд Зп - 33105,0 тыс. руб.                            </t>
    </r>
    <r>
      <rPr>
        <i/>
        <sz val="10"/>
        <color rgb="FF000000"/>
        <rFont val="Times New Roman"/>
        <family val="1"/>
        <charset val="204"/>
      </rPr>
      <t>Рузская городская библиотека</t>
    </r>
    <r>
      <rPr>
        <sz val="10"/>
        <color rgb="FF000000"/>
        <rFont val="Times New Roman"/>
        <family val="1"/>
        <charset val="204"/>
      </rPr>
      <t xml:space="preserve"> - 14,4 ставки , Фонд ЗП - 8160,0 тыс. руб.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Тучковская муниципальная библиотека </t>
    </r>
    <r>
      <rPr>
        <sz val="10"/>
        <color rgb="FF000000"/>
        <rFont val="Times New Roman"/>
        <family val="1"/>
        <charset val="204"/>
      </rPr>
      <t>- 18,5 ст, Фонд - 9450,0 тыс. руб.</t>
    </r>
  </si>
  <si>
    <r>
      <t xml:space="preserve">Объем финансового обеспечения выполнения на зп и налоги: </t>
    </r>
    <r>
      <rPr>
        <i/>
        <sz val="10"/>
        <color rgb="FF000000"/>
        <rFont val="Times New Roman"/>
        <family val="1"/>
        <charset val="204"/>
      </rPr>
      <t>Централизованную клубную систему:</t>
    </r>
    <r>
      <rPr>
        <sz val="10"/>
        <color rgb="FF000000"/>
        <rFont val="Times New Roman"/>
        <family val="1"/>
        <charset val="204"/>
      </rPr>
      <t xml:space="preserve">  - 180,25 ставок, Фонд на з/пл и налоги 100 436,0 тыс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</si>
</sst>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_р_."/>
    <numFmt numFmtId="166" formatCode="#,##0_р_."/>
    <numFmt numFmtId="167" formatCode="#,##0.00\ _₽"/>
    <numFmt numFmtId="168" formatCode="#,##0.00\ &quot;₽&quot;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</cellStyleXfs>
  <cellXfs count="444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Border="1"/>
    <xf numFmtId="0" fontId="6" fillId="0" borderId="0" xfId="0" applyFont="1" applyBorder="1" applyAlignment="1">
      <alignment horizontal="justify" vertical="center" wrapText="1"/>
    </xf>
    <xf numFmtId="2" fontId="6" fillId="0" borderId="0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5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0" fillId="0" borderId="0" xfId="0" applyNumberForma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wrapText="1"/>
    </xf>
    <xf numFmtId="0" fontId="24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8" fillId="0" borderId="0" xfId="2" applyFont="1" applyFill="1"/>
    <xf numFmtId="0" fontId="28" fillId="4" borderId="0" xfId="2" applyFont="1" applyFill="1"/>
    <xf numFmtId="0" fontId="10" fillId="0" borderId="0" xfId="2" applyFont="1" applyFill="1"/>
    <xf numFmtId="0" fontId="29" fillId="0" borderId="0" xfId="2" applyFont="1" applyFill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6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4" fillId="0" borderId="1" xfId="2" applyFont="1" applyFill="1" applyBorder="1" applyAlignment="1">
      <alignment horizontal="center" vertical="top" wrapText="1"/>
    </xf>
    <xf numFmtId="0" fontId="34" fillId="0" borderId="1" xfId="2" applyNumberFormat="1" applyFont="1" applyFill="1" applyBorder="1" applyAlignment="1">
      <alignment horizontal="center" vertical="top" wrapText="1"/>
    </xf>
    <xf numFmtId="0" fontId="34" fillId="0" borderId="1" xfId="3" applyFont="1" applyFill="1" applyBorder="1" applyAlignment="1">
      <alignment vertical="top" wrapText="1"/>
    </xf>
    <xf numFmtId="0" fontId="34" fillId="0" borderId="1" xfId="3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4" borderId="1" xfId="0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vertical="top" wrapText="1"/>
    </xf>
    <xf numFmtId="166" fontId="34" fillId="0" borderId="1" xfId="0" applyNumberFormat="1" applyFont="1" applyFill="1" applyBorder="1" applyAlignment="1">
      <alignment horizontal="center" vertical="top" wrapText="1"/>
    </xf>
    <xf numFmtId="3" fontId="34" fillId="0" borderId="1" xfId="0" applyNumberFormat="1" applyFont="1" applyFill="1" applyBorder="1" applyAlignment="1">
      <alignment horizontal="center" vertical="top" wrapText="1"/>
    </xf>
    <xf numFmtId="0" fontId="34" fillId="0" borderId="11" xfId="2" applyFont="1" applyFill="1" applyBorder="1" applyAlignment="1">
      <alignment horizontal="center" vertical="top" wrapText="1"/>
    </xf>
    <xf numFmtId="0" fontId="34" fillId="0" borderId="1" xfId="2" applyFont="1" applyFill="1" applyBorder="1" applyAlignment="1">
      <alignment vertical="top" wrapText="1"/>
    </xf>
    <xf numFmtId="3" fontId="34" fillId="0" borderId="1" xfId="2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vertical="top" wrapText="1"/>
    </xf>
    <xf numFmtId="0" fontId="34" fillId="0" borderId="5" xfId="2" applyFont="1" applyFill="1" applyBorder="1" applyAlignment="1">
      <alignment horizontal="center" vertical="top" wrapText="1"/>
    </xf>
    <xf numFmtId="0" fontId="34" fillId="4" borderId="1" xfId="2" applyFont="1" applyFill="1" applyBorder="1" applyAlignment="1">
      <alignment horizontal="center" vertical="top" wrapText="1"/>
    </xf>
    <xf numFmtId="3" fontId="34" fillId="4" borderId="1" xfId="2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34" fillId="4" borderId="1" xfId="0" applyFont="1" applyFill="1" applyBorder="1" applyAlignment="1">
      <alignment horizontal="left" vertical="center" wrapText="1"/>
    </xf>
    <xf numFmtId="165" fontId="34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7" fillId="4" borderId="0" xfId="0" applyFont="1" applyFill="1" applyAlignment="1">
      <alignment vertical="center"/>
    </xf>
    <xf numFmtId="0" fontId="37" fillId="4" borderId="0" xfId="0" applyFont="1" applyFill="1"/>
    <xf numFmtId="0" fontId="38" fillId="0" borderId="0" xfId="0" applyFont="1"/>
    <xf numFmtId="0" fontId="27" fillId="0" borderId="0" xfId="0" applyFont="1" applyAlignment="1">
      <alignment vertical="center"/>
    </xf>
    <xf numFmtId="0" fontId="37" fillId="0" borderId="0" xfId="0" applyFont="1"/>
    <xf numFmtId="0" fontId="6" fillId="4" borderId="1" xfId="0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center" vertical="center" wrapText="1"/>
    </xf>
    <xf numFmtId="168" fontId="6" fillId="4" borderId="10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8" fontId="8" fillId="4" borderId="12" xfId="0" applyNumberFormat="1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167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164" fontId="40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35" fillId="0" borderId="4" xfId="2" applyFont="1" applyFill="1" applyBorder="1" applyAlignment="1">
      <alignment horizontal="center" vertical="top" wrapText="1"/>
    </xf>
    <xf numFmtId="0" fontId="35" fillId="0" borderId="1" xfId="2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top" wrapText="1"/>
    </xf>
    <xf numFmtId="0" fontId="34" fillId="4" borderId="4" xfId="0" applyFont="1" applyFill="1" applyBorder="1" applyAlignment="1">
      <alignment vertical="top" wrapText="1"/>
    </xf>
    <xf numFmtId="164" fontId="41" fillId="4" borderId="0" xfId="0" applyNumberFormat="1" applyFont="1" applyFill="1"/>
    <xf numFmtId="0" fontId="6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top" wrapText="1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4" fillId="7" borderId="1" xfId="2" applyFont="1" applyFill="1" applyBorder="1" applyAlignment="1">
      <alignment horizontal="center" vertical="top" wrapText="1"/>
    </xf>
    <xf numFmtId="0" fontId="34" fillId="7" borderId="1" xfId="2" applyFont="1" applyFill="1" applyBorder="1" applyAlignment="1">
      <alignment vertical="top" wrapText="1"/>
    </xf>
    <xf numFmtId="4" fontId="34" fillId="7" borderId="1" xfId="2" applyNumberFormat="1" applyFont="1" applyFill="1" applyBorder="1" applyAlignment="1">
      <alignment horizontal="center" vertical="top" wrapText="1"/>
    </xf>
    <xf numFmtId="3" fontId="34" fillId="7" borderId="1" xfId="2" applyNumberFormat="1" applyFont="1" applyFill="1" applyBorder="1" applyAlignment="1">
      <alignment horizontal="center" vertical="top" wrapText="1"/>
    </xf>
    <xf numFmtId="164" fontId="7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5" fillId="4" borderId="2" xfId="2" applyFont="1" applyFill="1" applyBorder="1" applyAlignment="1">
      <alignment horizontal="center" vertical="top" wrapText="1"/>
    </xf>
    <xf numFmtId="0" fontId="35" fillId="4" borderId="3" xfId="2" applyFont="1" applyFill="1" applyBorder="1" applyAlignment="1">
      <alignment horizontal="center" vertical="top" wrapText="1"/>
    </xf>
    <xf numFmtId="0" fontId="35" fillId="4" borderId="4" xfId="2" applyFont="1" applyFill="1" applyBorder="1" applyAlignment="1">
      <alignment horizontal="center" vertical="top" wrapText="1"/>
    </xf>
    <xf numFmtId="0" fontId="35" fillId="0" borderId="2" xfId="2" applyFont="1" applyFill="1" applyBorder="1" applyAlignment="1">
      <alignment horizontal="center" vertical="top" wrapText="1"/>
    </xf>
    <xf numFmtId="0" fontId="35" fillId="0" borderId="3" xfId="2" applyFont="1" applyFill="1" applyBorder="1" applyAlignment="1">
      <alignment horizontal="center" vertical="top" wrapText="1"/>
    </xf>
    <xf numFmtId="0" fontId="35" fillId="0" borderId="4" xfId="2" applyFont="1" applyFill="1" applyBorder="1" applyAlignment="1">
      <alignment horizontal="center" vertical="top" wrapText="1"/>
    </xf>
    <xf numFmtId="0" fontId="35" fillId="0" borderId="1" xfId="2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vertical="top" wrapText="1"/>
    </xf>
    <xf numFmtId="0" fontId="27" fillId="0" borderId="8" xfId="2" applyFont="1" applyFill="1" applyBorder="1" applyAlignment="1">
      <alignment horizontal="center" vertical="top" wrapText="1"/>
    </xf>
    <xf numFmtId="0" fontId="34" fillId="0" borderId="1" xfId="2" applyFont="1" applyFill="1" applyBorder="1" applyAlignment="1">
      <alignment horizontal="center" vertical="top" wrapText="1"/>
    </xf>
    <xf numFmtId="0" fontId="35" fillId="4" borderId="1" xfId="2" applyFont="1" applyFill="1" applyBorder="1" applyAlignment="1">
      <alignment horizontal="center" vertical="top" wrapText="1"/>
    </xf>
    <xf numFmtId="0" fontId="34" fillId="0" borderId="10" xfId="2" applyFont="1" applyFill="1" applyBorder="1" applyAlignment="1">
      <alignment horizontal="center" vertical="top" wrapText="1"/>
    </xf>
    <xf numFmtId="0" fontId="34" fillId="0" borderId="12" xfId="2" applyFont="1" applyFill="1" applyBorder="1" applyAlignment="1">
      <alignment horizontal="center" vertical="top" wrapText="1"/>
    </xf>
    <xf numFmtId="0" fontId="34" fillId="0" borderId="2" xfId="2" applyFont="1" applyFill="1" applyBorder="1" applyAlignment="1">
      <alignment horizontal="center" vertical="top" wrapText="1"/>
    </xf>
    <xf numFmtId="0" fontId="34" fillId="0" borderId="3" xfId="2" applyFont="1" applyFill="1" applyBorder="1" applyAlignment="1">
      <alignment horizontal="center" vertical="top" wrapText="1"/>
    </xf>
    <xf numFmtId="0" fontId="34" fillId="0" borderId="4" xfId="2" applyFont="1" applyFill="1" applyBorder="1" applyAlignment="1">
      <alignment horizontal="center" vertical="top" wrapText="1"/>
    </xf>
    <xf numFmtId="0" fontId="10" fillId="0" borderId="0" xfId="2" applyFont="1" applyFill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vertical="center" wrapText="1"/>
    </xf>
    <xf numFmtId="16" fontId="6" fillId="4" borderId="10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9" fillId="4" borderId="12" xfId="0" applyFont="1" applyFill="1" applyBorder="1" applyAlignment="1">
      <alignment horizontal="left" vertical="center" wrapText="1"/>
    </xf>
    <xf numFmtId="0" fontId="44" fillId="4" borderId="10" xfId="0" applyFont="1" applyFill="1" applyBorder="1" applyAlignment="1">
      <alignment horizontal="left" vertical="center" wrapText="1"/>
    </xf>
    <xf numFmtId="0" fontId="44" fillId="4" borderId="11" xfId="0" applyFont="1" applyFill="1" applyBorder="1" applyAlignment="1">
      <alignment horizontal="left" vertical="center" wrapText="1"/>
    </xf>
    <xf numFmtId="0" fontId="44" fillId="4" borderId="1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16" fontId="6" fillId="4" borderId="11" xfId="0" applyNumberFormat="1" applyFont="1" applyFill="1" applyBorder="1" applyAlignment="1">
      <alignment horizontal="center" vertical="center" wrapText="1"/>
    </xf>
    <xf numFmtId="16" fontId="6" fillId="4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14" fontId="6" fillId="4" borderId="10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top" wrapText="1"/>
    </xf>
    <xf numFmtId="0" fontId="22" fillId="4" borderId="11" xfId="0" applyFont="1" applyFill="1" applyBorder="1" applyAlignment="1">
      <alignment horizontal="center" vertical="top" wrapText="1"/>
    </xf>
    <xf numFmtId="0" fontId="22" fillId="4" borderId="12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4" fillId="0" borderId="10" xfId="1" applyFont="1" applyBorder="1" applyAlignment="1">
      <alignment horizontal="center" vertical="center" wrapText="1"/>
    </xf>
    <xf numFmtId="0" fontId="36" fillId="0" borderId="12" xfId="1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221075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307211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21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072110" y="8090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21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3072110" y="6833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32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3072110" y="120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3072110" y="248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375285</xdr:colOff>
      <xdr:row>23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390078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375285</xdr:colOff>
      <xdr:row>23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472946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375285</xdr:colOff>
      <xdr:row>23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555813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19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3072110" y="84332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18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3072110" y="806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26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3072110" y="844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375285</xdr:colOff>
      <xdr:row>23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1233785" y="781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56;&#1054;&#1043;&#1056;&#1040;&#1052;&#1052;&#1040;%20&#1056;&#1040;&#1047;&#1042;&#1048;&#1058;&#1048;&#1045;%20&#1050;&#1059;&#1051;&#1068;&#1058;&#1059;&#1056;&#1067;%20&#1053;&#1040;-%202018-2022%20&#1075;&#1086;&#1075;&#1076;&#1099;/&#1055;&#1056;&#1054;&#1043;&#1056;&#1040;&#1052;&#1052;&#1040;%20&#1048;&#1079;&#1084;&#1077;&#1085;&#1077;&#1085;&#1080;&#1103;%20&#1074;%20&#1092;&#1077;&#1074;&#1088;&#1072;&#1083;&#1077;%202018/&#1055;&#1088;&#1086;&#1075;&#1088;&#1072;&#1084;&#1084;&#1072;%20&#1056;&#1072;&#1079;&#1074;&#1080;&#1090;&#1080;&#1077;%20&#1082;&#1091;&#1083;&#1100;&#1090;&#1091;&#1088;&#1099;%20&#1056;&#1091;&#1079;&#1089;&#1082;&#1086;&#1075;&#1086;%20&#1075;&#1086;&#1088;&#1086;&#1076;&#1089;&#1082;&#1086;&#1075;&#1086;%20&#1086;&#1082;&#1088;&#1091;&#1075;&#1072;%20&#1085;&#1072;%202018-2022%20&#1075;&#1086;&#1076;&#1099;%20&#1089;%20&#1080;&#1079;&#1084;&#1077;&#1085;&#1077;&#1080;&#1103;&#1084;&#1080;%20&#1074;%20&#1084;&#1072;&#1088;&#1090;&#1077;%20&#1087;&#1086;%20&#1090;&#1091;&#1088;&#1080;&#1079;&#1084;&#1091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1 Планир результ"/>
      <sheetName val="Прил 2 Паспорт подпр 1"/>
      <sheetName val="Прил 3 паспорт подпр 2"/>
      <sheetName val="Прил 4 паспорт подпр 3"/>
      <sheetName val="Прил 5 паспорт подпр 4"/>
      <sheetName val="Прилож 6 пасп подп 5"/>
      <sheetName val="Прил 7 пасп подпр 6"/>
      <sheetName val="Прил 8 пасп подпр 7"/>
      <sheetName val="Прил 9 пасп подпр 8"/>
      <sheetName val="Прил 10 Обоснов фин ресурсов"/>
      <sheetName val="Прил 11 Перечень мероприятий"/>
      <sheetName val="Прил 12 Адресный перечень об"/>
      <sheetName val="Прил 13 Адреснперечень объекта"/>
      <sheetName val="Прил 14 методика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27">
          <cell r="H427">
            <v>1422</v>
          </cell>
          <cell r="I427">
            <v>1422</v>
          </cell>
          <cell r="J427">
            <v>1422</v>
          </cell>
          <cell r="K427">
            <v>1422</v>
          </cell>
        </row>
        <row r="439">
          <cell r="G439">
            <v>500</v>
          </cell>
        </row>
        <row r="443">
          <cell r="G443">
            <v>1856</v>
          </cell>
          <cell r="H443">
            <v>1856</v>
          </cell>
          <cell r="I443">
            <v>1856</v>
          </cell>
          <cell r="J443">
            <v>1856</v>
          </cell>
          <cell r="K443">
            <v>1856</v>
          </cell>
        </row>
        <row r="463">
          <cell r="G463">
            <v>200</v>
          </cell>
        </row>
        <row r="487">
          <cell r="G487">
            <v>219</v>
          </cell>
        </row>
        <row r="507">
          <cell r="G507">
            <v>300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1" zoomScaleNormal="100" workbookViewId="0">
      <selection activeCell="B36" sqref="B36"/>
    </sheetView>
  </sheetViews>
  <sheetFormatPr defaultRowHeight="15" x14ac:dyDescent="0.25"/>
  <cols>
    <col min="1" max="1" width="34.140625" customWidth="1"/>
    <col min="2" max="2" width="15.85546875" customWidth="1"/>
    <col min="3" max="3" width="16.28515625" customWidth="1"/>
    <col min="4" max="4" width="17" customWidth="1"/>
    <col min="5" max="5" width="16.7109375" customWidth="1"/>
    <col min="6" max="6" width="17.140625" customWidth="1"/>
    <col min="7" max="7" width="17.42578125" customWidth="1"/>
  </cols>
  <sheetData>
    <row r="1" spans="1:7" ht="15.75" x14ac:dyDescent="0.25">
      <c r="A1" s="9" t="s">
        <v>37</v>
      </c>
    </row>
    <row r="2" spans="1:7" ht="15.75" x14ac:dyDescent="0.25">
      <c r="A2" s="9"/>
    </row>
    <row r="3" spans="1:7" ht="15.75" x14ac:dyDescent="0.25">
      <c r="A3" s="9"/>
    </row>
    <row r="4" spans="1:7" ht="15.75" x14ac:dyDescent="0.25">
      <c r="A4" s="10"/>
    </row>
    <row r="5" spans="1:7" ht="15.75" x14ac:dyDescent="0.25">
      <c r="A5" s="9"/>
    </row>
    <row r="6" spans="1:7" ht="15.75" x14ac:dyDescent="0.25">
      <c r="A6" s="9"/>
    </row>
    <row r="7" spans="1:7" ht="15.75" x14ac:dyDescent="0.25">
      <c r="A7" s="9"/>
    </row>
    <row r="8" spans="1:7" ht="168.75" customHeight="1" x14ac:dyDescent="0.25">
      <c r="A8" s="252" t="s">
        <v>206</v>
      </c>
      <c r="B8" s="252"/>
      <c r="C8" s="252"/>
      <c r="D8" s="252"/>
      <c r="E8" s="252"/>
      <c r="F8" s="252"/>
      <c r="G8" s="252"/>
    </row>
    <row r="9" spans="1:7" ht="129.75" customHeight="1" x14ac:dyDescent="0.25">
      <c r="A9" s="11"/>
    </row>
    <row r="10" spans="1:7" ht="98.25" customHeight="1" x14ac:dyDescent="0.25">
      <c r="A10" s="9"/>
    </row>
    <row r="11" spans="1:7" ht="15.75" x14ac:dyDescent="0.25">
      <c r="A11" s="9"/>
    </row>
    <row r="12" spans="1:7" ht="25.5" x14ac:dyDescent="0.25">
      <c r="A12" s="253" t="s">
        <v>230</v>
      </c>
      <c r="B12" s="253"/>
      <c r="C12" s="253"/>
      <c r="D12" s="253"/>
      <c r="E12" s="253"/>
      <c r="F12" s="253"/>
      <c r="G12" s="253"/>
    </row>
    <row r="13" spans="1:7" ht="48.75" customHeight="1" x14ac:dyDescent="0.25">
      <c r="A13" s="254" t="s">
        <v>101</v>
      </c>
      <c r="B13" s="254"/>
      <c r="C13" s="254"/>
      <c r="D13" s="254"/>
      <c r="E13" s="254"/>
      <c r="F13" s="254"/>
      <c r="G13" s="254"/>
    </row>
    <row r="14" spans="1:7" ht="52.5" customHeight="1" x14ac:dyDescent="0.25">
      <c r="A14" s="254" t="s">
        <v>102</v>
      </c>
      <c r="B14" s="254"/>
      <c r="C14" s="254"/>
      <c r="D14" s="254"/>
      <c r="E14" s="254"/>
      <c r="F14" s="254"/>
      <c r="G14" s="254"/>
    </row>
    <row r="15" spans="1:7" ht="86.25" hidden="1" customHeight="1" x14ac:dyDescent="0.25"/>
    <row r="16" spans="1:7" ht="41.25" customHeight="1" x14ac:dyDescent="0.25">
      <c r="A16" s="12"/>
    </row>
    <row r="17" spans="1:7" ht="357" customHeight="1" x14ac:dyDescent="0.25">
      <c r="A17" s="9"/>
    </row>
    <row r="18" spans="1:7" ht="200.25" customHeight="1" x14ac:dyDescent="0.25">
      <c r="A18" s="9"/>
    </row>
    <row r="19" spans="1:7" ht="15.75" x14ac:dyDescent="0.25">
      <c r="A19" s="248" t="s">
        <v>38</v>
      </c>
      <c r="B19" s="248"/>
      <c r="C19" s="248"/>
      <c r="D19" s="248"/>
      <c r="E19" s="248"/>
      <c r="F19" s="248"/>
      <c r="G19" s="248"/>
    </row>
    <row r="20" spans="1:7" ht="15.75" x14ac:dyDescent="0.25">
      <c r="A20" s="248" t="s">
        <v>103</v>
      </c>
      <c r="B20" s="248"/>
      <c r="C20" s="248"/>
      <c r="D20" s="248"/>
      <c r="E20" s="248"/>
      <c r="F20" s="248"/>
      <c r="G20" s="248"/>
    </row>
    <row r="21" spans="1:7" ht="15.75" x14ac:dyDescent="0.25">
      <c r="A21" s="248" t="s">
        <v>104</v>
      </c>
      <c r="B21" s="248"/>
      <c r="C21" s="248"/>
      <c r="D21" s="248"/>
      <c r="E21" s="248"/>
      <c r="F21" s="248"/>
      <c r="G21" s="248"/>
    </row>
    <row r="22" spans="1:7" ht="15.75" x14ac:dyDescent="0.25">
      <c r="A22" s="13"/>
    </row>
    <row r="23" spans="1:7" ht="63" customHeight="1" x14ac:dyDescent="0.25">
      <c r="A23" s="128" t="s">
        <v>39</v>
      </c>
      <c r="B23" s="249" t="s">
        <v>214</v>
      </c>
      <c r="C23" s="249"/>
      <c r="D23" s="249"/>
      <c r="E23" s="249"/>
      <c r="F23" s="249"/>
      <c r="G23" s="249"/>
    </row>
    <row r="24" spans="1:7" ht="76.5" customHeight="1" x14ac:dyDescent="0.25">
      <c r="A24" s="128" t="s">
        <v>40</v>
      </c>
      <c r="B24" s="250" t="s">
        <v>105</v>
      </c>
      <c r="C24" s="250"/>
      <c r="D24" s="250"/>
      <c r="E24" s="250"/>
      <c r="F24" s="250"/>
      <c r="G24" s="250"/>
    </row>
    <row r="25" spans="1:7" ht="48.75" customHeight="1" x14ac:dyDescent="0.25">
      <c r="A25" s="128" t="s">
        <v>41</v>
      </c>
      <c r="B25" s="249" t="s">
        <v>213</v>
      </c>
      <c r="C25" s="249"/>
      <c r="D25" s="249"/>
      <c r="E25" s="249"/>
      <c r="F25" s="249"/>
      <c r="G25" s="249"/>
    </row>
    <row r="26" spans="1:7" ht="39.75" customHeight="1" x14ac:dyDescent="0.25">
      <c r="A26" s="251" t="s">
        <v>42</v>
      </c>
      <c r="B26" s="250" t="s">
        <v>106</v>
      </c>
      <c r="C26" s="250"/>
      <c r="D26" s="250"/>
      <c r="E26" s="250"/>
      <c r="F26" s="250"/>
      <c r="G26" s="250"/>
    </row>
    <row r="27" spans="1:7" ht="39" customHeight="1" x14ac:dyDescent="0.25">
      <c r="A27" s="251"/>
      <c r="B27" s="250" t="s">
        <v>107</v>
      </c>
      <c r="C27" s="250"/>
      <c r="D27" s="250"/>
      <c r="E27" s="250"/>
      <c r="F27" s="250"/>
      <c r="G27" s="250"/>
    </row>
    <row r="28" spans="1:7" ht="36" customHeight="1" x14ac:dyDescent="0.25">
      <c r="A28" s="251"/>
      <c r="B28" s="250" t="s">
        <v>108</v>
      </c>
      <c r="C28" s="250"/>
      <c r="D28" s="250"/>
      <c r="E28" s="250"/>
      <c r="F28" s="250"/>
      <c r="G28" s="250"/>
    </row>
    <row r="29" spans="1:7" ht="57" customHeight="1" x14ac:dyDescent="0.25">
      <c r="A29" s="251"/>
      <c r="B29" s="250" t="s">
        <v>109</v>
      </c>
      <c r="C29" s="250"/>
      <c r="D29" s="250"/>
      <c r="E29" s="250"/>
      <c r="F29" s="250"/>
      <c r="G29" s="250"/>
    </row>
    <row r="30" spans="1:7" ht="44.25" customHeight="1" x14ac:dyDescent="0.25">
      <c r="A30" s="251"/>
      <c r="B30" s="250" t="s">
        <v>231</v>
      </c>
      <c r="C30" s="250"/>
      <c r="D30" s="250"/>
      <c r="E30" s="250"/>
      <c r="F30" s="250"/>
      <c r="G30" s="250"/>
    </row>
    <row r="31" spans="1:7" ht="40.5" customHeight="1" x14ac:dyDescent="0.25">
      <c r="A31" s="251"/>
      <c r="B31" s="250" t="s">
        <v>110</v>
      </c>
      <c r="C31" s="250"/>
      <c r="D31" s="250"/>
      <c r="E31" s="250"/>
      <c r="F31" s="250"/>
      <c r="G31" s="250"/>
    </row>
    <row r="32" spans="1:7" ht="40.5" customHeight="1" x14ac:dyDescent="0.25">
      <c r="A32" s="251"/>
      <c r="B32" s="255" t="s">
        <v>233</v>
      </c>
      <c r="C32" s="256"/>
      <c r="D32" s="256"/>
      <c r="E32" s="256"/>
      <c r="F32" s="256"/>
      <c r="G32" s="257"/>
    </row>
    <row r="33" spans="1:7" ht="21" customHeight="1" x14ac:dyDescent="0.25">
      <c r="A33" s="251"/>
      <c r="B33" s="250" t="s">
        <v>234</v>
      </c>
      <c r="C33" s="250"/>
      <c r="D33" s="250"/>
      <c r="E33" s="250"/>
      <c r="F33" s="250"/>
      <c r="G33" s="250"/>
    </row>
    <row r="34" spans="1:7" ht="67.5" customHeight="1" x14ac:dyDescent="0.25">
      <c r="A34" s="26" t="s">
        <v>99</v>
      </c>
      <c r="B34" s="258" t="s">
        <v>43</v>
      </c>
      <c r="C34" s="258"/>
      <c r="D34" s="258"/>
      <c r="E34" s="258"/>
      <c r="F34" s="258"/>
      <c r="G34" s="258"/>
    </row>
    <row r="35" spans="1:7" ht="21.75" customHeight="1" x14ac:dyDescent="0.25">
      <c r="A35" s="26"/>
      <c r="B35" s="27" t="s">
        <v>44</v>
      </c>
      <c r="C35" s="27" t="s">
        <v>9</v>
      </c>
      <c r="D35" s="27" t="s">
        <v>10</v>
      </c>
      <c r="E35" s="27" t="s">
        <v>111</v>
      </c>
      <c r="F35" s="27" t="s">
        <v>112</v>
      </c>
      <c r="G35" s="27" t="s">
        <v>113</v>
      </c>
    </row>
    <row r="36" spans="1:7" ht="49.5" customHeight="1" x14ac:dyDescent="0.25">
      <c r="A36" s="129" t="s">
        <v>146</v>
      </c>
      <c r="B36" s="79">
        <f>C36+D36+E36+F36+G36</f>
        <v>1239291.8</v>
      </c>
      <c r="C36" s="53">
        <v>272320.8</v>
      </c>
      <c r="D36" s="53">
        <v>266006</v>
      </c>
      <c r="E36" s="53">
        <v>233655</v>
      </c>
      <c r="F36" s="28">
        <v>233655</v>
      </c>
      <c r="G36" s="28">
        <v>233655</v>
      </c>
    </row>
    <row r="37" spans="1:7" ht="39" customHeight="1" x14ac:dyDescent="0.25">
      <c r="A37" s="129" t="s">
        <v>18</v>
      </c>
      <c r="B37" s="53">
        <f>C37+D37+E37+F37+G37</f>
        <v>416444.8</v>
      </c>
      <c r="C37" s="53">
        <v>261795.8</v>
      </c>
      <c r="D37" s="53">
        <v>154649</v>
      </c>
      <c r="E37" s="53">
        <v>0</v>
      </c>
      <c r="F37" s="28">
        <v>0</v>
      </c>
      <c r="G37" s="28">
        <v>0</v>
      </c>
    </row>
    <row r="38" spans="1:7" ht="38.25" customHeight="1" x14ac:dyDescent="0.25">
      <c r="A38" s="129" t="s">
        <v>19</v>
      </c>
      <c r="B38" s="79">
        <f>C38+D38+E38+F38+G38</f>
        <v>0</v>
      </c>
      <c r="C38" s="53">
        <v>0</v>
      </c>
      <c r="D38" s="53">
        <v>0</v>
      </c>
      <c r="E38" s="53">
        <v>0</v>
      </c>
      <c r="F38" s="28">
        <v>0</v>
      </c>
      <c r="G38" s="28">
        <v>0</v>
      </c>
    </row>
    <row r="39" spans="1:7" ht="37.5" customHeight="1" x14ac:dyDescent="0.25">
      <c r="A39" s="129" t="s">
        <v>200</v>
      </c>
      <c r="B39" s="41">
        <f>B36+B37+B38</f>
        <v>1655736.6</v>
      </c>
      <c r="C39" s="41">
        <f t="shared" ref="C39:G39" si="0">C36+C37+C38</f>
        <v>534116.6</v>
      </c>
      <c r="D39" s="41">
        <f t="shared" si="0"/>
        <v>420655</v>
      </c>
      <c r="E39" s="41">
        <f t="shared" si="0"/>
        <v>233655</v>
      </c>
      <c r="F39" s="41">
        <f t="shared" si="0"/>
        <v>233655</v>
      </c>
      <c r="G39" s="41">
        <f t="shared" si="0"/>
        <v>233655</v>
      </c>
    </row>
    <row r="40" spans="1:7" ht="18.75" x14ac:dyDescent="0.3">
      <c r="A40" s="25"/>
      <c r="B40" s="25"/>
      <c r="C40" s="25"/>
      <c r="D40" s="25"/>
      <c r="E40" s="25"/>
      <c r="F40" s="25"/>
      <c r="G40" s="25"/>
    </row>
    <row r="41" spans="1:7" ht="18.75" x14ac:dyDescent="0.3">
      <c r="A41" s="25"/>
      <c r="B41" s="25"/>
      <c r="C41" s="25"/>
      <c r="D41" s="25"/>
      <c r="E41" s="25"/>
      <c r="F41" s="25"/>
      <c r="G41" s="25"/>
    </row>
    <row r="42" spans="1:7" ht="18.75" x14ac:dyDescent="0.3">
      <c r="A42" s="25"/>
      <c r="B42" s="25"/>
      <c r="C42" s="25"/>
      <c r="D42" s="25"/>
      <c r="E42" s="25"/>
      <c r="F42" s="25"/>
      <c r="G42" s="25"/>
    </row>
    <row r="43" spans="1:7" ht="18.75" x14ac:dyDescent="0.3">
      <c r="A43" s="25"/>
      <c r="B43" s="25"/>
      <c r="C43" s="25"/>
      <c r="D43" s="25"/>
      <c r="E43" s="25"/>
      <c r="F43" s="25"/>
      <c r="G43" s="25"/>
    </row>
  </sheetData>
  <mergeCells count="20">
    <mergeCell ref="B34:G34"/>
    <mergeCell ref="A8:G8"/>
    <mergeCell ref="A12:G12"/>
    <mergeCell ref="A13:G13"/>
    <mergeCell ref="A14:G14"/>
    <mergeCell ref="A19:G19"/>
    <mergeCell ref="A20:G20"/>
    <mergeCell ref="B23:G23"/>
    <mergeCell ref="B24:G24"/>
    <mergeCell ref="B25:G25"/>
    <mergeCell ref="A26:A33"/>
    <mergeCell ref="B26:G26"/>
    <mergeCell ref="B27:G27"/>
    <mergeCell ref="B28:G28"/>
    <mergeCell ref="B29:G29"/>
    <mergeCell ref="B30:G30"/>
    <mergeCell ref="B31:G31"/>
    <mergeCell ref="B33:G33"/>
    <mergeCell ref="A21:G21"/>
    <mergeCell ref="B32:G32"/>
  </mergeCells>
  <pageMargins left="0.98425196850393704" right="0.51181102362204722" top="0.35433070866141736" bottom="0.55118110236220474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zoomScale="120" zoomScaleNormal="120" workbookViewId="0">
      <selection activeCell="A18" sqref="A18:E18"/>
    </sheetView>
  </sheetViews>
  <sheetFormatPr defaultRowHeight="15" x14ac:dyDescent="0.25"/>
  <cols>
    <col min="1" max="1" width="23" customWidth="1"/>
    <col min="2" max="2" width="17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36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4"/>
    </row>
    <row r="5" spans="1:11" x14ac:dyDescent="0.25">
      <c r="A5" s="280" t="s">
        <v>249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98" t="s">
        <v>34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x14ac:dyDescent="0.25">
      <c r="A11" s="293"/>
      <c r="B11" s="29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93"/>
      <c r="B12" s="294"/>
      <c r="C12" s="282"/>
      <c r="D12" s="282"/>
      <c r="E12" s="282"/>
      <c r="F12" s="61" t="s">
        <v>9</v>
      </c>
      <c r="G12" s="61" t="s">
        <v>10</v>
      </c>
      <c r="H12" s="61" t="s">
        <v>111</v>
      </c>
      <c r="I12" s="61" t="s">
        <v>112</v>
      </c>
      <c r="J12" s="63" t="s">
        <v>137</v>
      </c>
      <c r="K12" s="63" t="s">
        <v>15</v>
      </c>
    </row>
    <row r="13" spans="1:11" ht="20.25" customHeight="1" x14ac:dyDescent="0.25">
      <c r="A13" s="293"/>
      <c r="B13" s="294"/>
      <c r="C13" s="282" t="s">
        <v>131</v>
      </c>
      <c r="D13" s="287" t="s">
        <v>16</v>
      </c>
      <c r="E13" s="287"/>
      <c r="F13" s="62">
        <f>F15+F16+F17</f>
        <v>6770</v>
      </c>
      <c r="G13" s="62">
        <f t="shared" ref="G13:K13" si="0">G15+G16+G17</f>
        <v>6770</v>
      </c>
      <c r="H13" s="62">
        <f t="shared" si="0"/>
        <v>6770</v>
      </c>
      <c r="I13" s="62">
        <f t="shared" si="0"/>
        <v>6770</v>
      </c>
      <c r="J13" s="62">
        <f t="shared" si="0"/>
        <v>6770</v>
      </c>
      <c r="K13" s="62">
        <f t="shared" si="0"/>
        <v>33850</v>
      </c>
    </row>
    <row r="14" spans="1:11" ht="16.5" customHeight="1" x14ac:dyDescent="0.25">
      <c r="A14" s="293"/>
      <c r="B14" s="294"/>
      <c r="C14" s="282"/>
      <c r="D14" s="287" t="s">
        <v>17</v>
      </c>
      <c r="E14" s="287"/>
      <c r="F14" s="62"/>
      <c r="G14" s="62"/>
      <c r="H14" s="62"/>
      <c r="I14" s="62"/>
      <c r="J14" s="62"/>
      <c r="K14" s="62"/>
    </row>
    <row r="15" spans="1:11" ht="51" customHeight="1" x14ac:dyDescent="0.25">
      <c r="A15" s="293"/>
      <c r="B15" s="294"/>
      <c r="C15" s="282"/>
      <c r="D15" s="287" t="s">
        <v>144</v>
      </c>
      <c r="E15" s="287"/>
      <c r="F15" s="62">
        <v>6770</v>
      </c>
      <c r="G15" s="62">
        <v>6770</v>
      </c>
      <c r="H15" s="62">
        <v>6770</v>
      </c>
      <c r="I15" s="62">
        <v>6770</v>
      </c>
      <c r="J15" s="62">
        <v>6770</v>
      </c>
      <c r="K15" s="62">
        <f>F15+G15+H15+I15+J15</f>
        <v>33850</v>
      </c>
    </row>
    <row r="16" spans="1:11" ht="29.25" customHeight="1" x14ac:dyDescent="0.25">
      <c r="A16" s="293"/>
      <c r="B16" s="294"/>
      <c r="C16" s="282"/>
      <c r="D16" s="287" t="s">
        <v>18</v>
      </c>
      <c r="E16" s="287"/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120">
        <f t="shared" ref="K16:K17" si="1">F16+G16+H16+I16+J16</f>
        <v>0</v>
      </c>
    </row>
    <row r="17" spans="1:11" ht="38.25" customHeight="1" x14ac:dyDescent="0.25">
      <c r="A17" s="295"/>
      <c r="B17" s="296"/>
      <c r="C17" s="282"/>
      <c r="D17" s="287" t="s">
        <v>19</v>
      </c>
      <c r="E17" s="287"/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4"/>
      <c r="H18" s="24"/>
      <c r="I18" s="2"/>
      <c r="J18" s="2"/>
      <c r="K18" s="2"/>
    </row>
    <row r="19" spans="1:11" x14ac:dyDescent="0.25">
      <c r="A19" s="4"/>
    </row>
  </sheetData>
  <mergeCells count="18">
    <mergeCell ref="A1:K1"/>
    <mergeCell ref="A2:K2"/>
    <mergeCell ref="A3:K3"/>
    <mergeCell ref="A5:K5"/>
    <mergeCell ref="A6:K6"/>
    <mergeCell ref="A7:K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</mergeCells>
  <pageMargins left="0.51181102362204722" right="0.51181102362204722" top="0.74803149606299213" bottom="0.74803149606299213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2"/>
  <sheetViews>
    <sheetView tabSelected="1" topLeftCell="A247" zoomScale="120" zoomScaleNormal="120" zoomScaleSheetLayoutView="110" workbookViewId="0">
      <selection activeCell="E115" sqref="E115"/>
    </sheetView>
  </sheetViews>
  <sheetFormatPr defaultRowHeight="15" x14ac:dyDescent="0.25"/>
  <cols>
    <col min="1" max="1" width="33.28515625" customWidth="1"/>
    <col min="2" max="2" width="20.28515625" customWidth="1"/>
    <col min="3" max="3" width="41.42578125" customWidth="1"/>
    <col min="4" max="5" width="15.42578125" customWidth="1"/>
    <col min="6" max="6" width="24.42578125" customWidth="1"/>
  </cols>
  <sheetData>
    <row r="1" spans="1:6" x14ac:dyDescent="0.25">
      <c r="A1" s="328" t="s">
        <v>45</v>
      </c>
      <c r="B1" s="328"/>
      <c r="C1" s="328"/>
      <c r="D1" s="328"/>
      <c r="E1" s="328"/>
      <c r="F1" s="328"/>
    </row>
    <row r="2" spans="1:6" x14ac:dyDescent="0.25">
      <c r="A2" s="329" t="s">
        <v>218</v>
      </c>
      <c r="B2" s="329"/>
      <c r="C2" s="329"/>
      <c r="D2" s="329"/>
      <c r="E2" s="329"/>
      <c r="F2" s="329"/>
    </row>
    <row r="3" spans="1:6" x14ac:dyDescent="0.25">
      <c r="A3" s="328" t="s">
        <v>208</v>
      </c>
      <c r="B3" s="328"/>
      <c r="C3" s="328"/>
      <c r="D3" s="328"/>
      <c r="E3" s="328"/>
      <c r="F3" s="328"/>
    </row>
    <row r="4" spans="1:6" x14ac:dyDescent="0.25">
      <c r="A4" s="225"/>
      <c r="B4" s="112"/>
      <c r="C4" s="112"/>
      <c r="D4" s="112"/>
      <c r="E4" s="112"/>
      <c r="F4" s="112"/>
    </row>
    <row r="5" spans="1:6" ht="15.75" x14ac:dyDescent="0.25">
      <c r="A5" s="226"/>
      <c r="B5" s="112"/>
      <c r="C5" s="112"/>
      <c r="D5" s="112"/>
      <c r="E5" s="112"/>
      <c r="F5" s="112"/>
    </row>
    <row r="6" spans="1:6" x14ac:dyDescent="0.25">
      <c r="A6" s="289" t="s">
        <v>46</v>
      </c>
      <c r="B6" s="289"/>
      <c r="C6" s="289"/>
      <c r="D6" s="289"/>
      <c r="E6" s="289"/>
      <c r="F6" s="289"/>
    </row>
    <row r="7" spans="1:6" ht="8.25" customHeight="1" x14ac:dyDescent="0.25">
      <c r="A7" s="216"/>
      <c r="B7" s="112"/>
      <c r="C7" s="112"/>
      <c r="D7" s="112"/>
      <c r="E7" s="112"/>
      <c r="F7" s="112"/>
    </row>
    <row r="8" spans="1:6" ht="95.25" customHeight="1" x14ac:dyDescent="0.25">
      <c r="A8" s="215" t="s">
        <v>51</v>
      </c>
      <c r="B8" s="227" t="s">
        <v>21</v>
      </c>
      <c r="C8" s="228" t="s">
        <v>52</v>
      </c>
      <c r="D8" s="281" t="s">
        <v>53</v>
      </c>
      <c r="E8" s="281"/>
      <c r="F8" s="218" t="s">
        <v>47</v>
      </c>
    </row>
    <row r="9" spans="1:6" x14ac:dyDescent="0.25">
      <c r="A9" s="215">
        <v>1</v>
      </c>
      <c r="B9" s="227"/>
      <c r="C9" s="228">
        <v>3</v>
      </c>
      <c r="D9" s="281">
        <v>4</v>
      </c>
      <c r="E9" s="281"/>
      <c r="F9" s="215">
        <v>5</v>
      </c>
    </row>
    <row r="10" spans="1:6" ht="29.25" customHeight="1" x14ac:dyDescent="0.25">
      <c r="A10" s="310" t="s">
        <v>107</v>
      </c>
      <c r="B10" s="315"/>
      <c r="C10" s="315"/>
      <c r="D10" s="315"/>
      <c r="E10" s="315"/>
      <c r="F10" s="316"/>
    </row>
    <row r="11" spans="1:6" ht="21" customHeight="1" x14ac:dyDescent="0.25">
      <c r="A11" s="300" t="s">
        <v>370</v>
      </c>
      <c r="B11" s="281" t="s">
        <v>146</v>
      </c>
      <c r="C11" s="334" t="s">
        <v>536</v>
      </c>
      <c r="D11" s="131" t="s">
        <v>98</v>
      </c>
      <c r="E11" s="108">
        <f>E12+E13+E14+E15+E16</f>
        <v>84524</v>
      </c>
      <c r="F11" s="299"/>
    </row>
    <row r="12" spans="1:6" x14ac:dyDescent="0.25">
      <c r="A12" s="301"/>
      <c r="B12" s="281"/>
      <c r="C12" s="335"/>
      <c r="D12" s="215" t="s">
        <v>9</v>
      </c>
      <c r="E12" s="247">
        <f>'Прил 11 Перечень мероприятий'!G38</f>
        <v>16804</v>
      </c>
      <c r="F12" s="299"/>
    </row>
    <row r="13" spans="1:6" x14ac:dyDescent="0.25">
      <c r="A13" s="301"/>
      <c r="B13" s="281"/>
      <c r="C13" s="335"/>
      <c r="D13" s="215" t="s">
        <v>97</v>
      </c>
      <c r="E13" s="132">
        <f>'Прил 11 Перечень мероприятий'!H38</f>
        <v>16930</v>
      </c>
      <c r="F13" s="299"/>
    </row>
    <row r="14" spans="1:6" x14ac:dyDescent="0.25">
      <c r="A14" s="301"/>
      <c r="B14" s="281"/>
      <c r="C14" s="335"/>
      <c r="D14" s="215" t="s">
        <v>149</v>
      </c>
      <c r="E14" s="132">
        <f>'Прил 11 Перечень мероприятий'!I38</f>
        <v>16930</v>
      </c>
      <c r="F14" s="299"/>
    </row>
    <row r="15" spans="1:6" x14ac:dyDescent="0.25">
      <c r="A15" s="301"/>
      <c r="B15" s="281"/>
      <c r="C15" s="335"/>
      <c r="D15" s="215" t="s">
        <v>166</v>
      </c>
      <c r="E15" s="132">
        <f>'Прил 11 Перечень мероприятий'!J38</f>
        <v>16930</v>
      </c>
      <c r="F15" s="299"/>
    </row>
    <row r="16" spans="1:6" ht="15.75" customHeight="1" x14ac:dyDescent="0.25">
      <c r="A16" s="301"/>
      <c r="B16" s="281"/>
      <c r="C16" s="335"/>
      <c r="D16" s="215" t="s">
        <v>167</v>
      </c>
      <c r="E16" s="132">
        <f>'Прил 11 Перечень мероприятий'!K38</f>
        <v>16930</v>
      </c>
      <c r="F16" s="299"/>
    </row>
    <row r="17" spans="1:6" ht="15" customHeight="1" x14ac:dyDescent="0.25">
      <c r="A17" s="300" t="s">
        <v>413</v>
      </c>
      <c r="B17" s="281" t="s">
        <v>146</v>
      </c>
      <c r="C17" s="318" t="s">
        <v>488</v>
      </c>
      <c r="D17" s="131" t="s">
        <v>98</v>
      </c>
      <c r="E17" s="109">
        <f>E18+E19+E20+E21+E22</f>
        <v>126</v>
      </c>
      <c r="F17" s="300"/>
    </row>
    <row r="18" spans="1:6" x14ac:dyDescent="0.25">
      <c r="A18" s="301"/>
      <c r="B18" s="281"/>
      <c r="C18" s="318"/>
      <c r="D18" s="215" t="s">
        <v>9</v>
      </c>
      <c r="E18" s="132">
        <f>'Прил 11 Перечень мероприятий'!G42</f>
        <v>126</v>
      </c>
      <c r="F18" s="301"/>
    </row>
    <row r="19" spans="1:6" x14ac:dyDescent="0.25">
      <c r="A19" s="301"/>
      <c r="B19" s="281"/>
      <c r="C19" s="318"/>
      <c r="D19" s="215" t="s">
        <v>97</v>
      </c>
      <c r="E19" s="132">
        <f>'Прил 11 Перечень мероприятий'!H42</f>
        <v>0</v>
      </c>
      <c r="F19" s="301"/>
    </row>
    <row r="20" spans="1:6" x14ac:dyDescent="0.25">
      <c r="A20" s="301"/>
      <c r="B20" s="281"/>
      <c r="C20" s="318"/>
      <c r="D20" s="215" t="s">
        <v>149</v>
      </c>
      <c r="E20" s="132">
        <f>'Прил 11 Перечень мероприятий'!I42</f>
        <v>0</v>
      </c>
      <c r="F20" s="301"/>
    </row>
    <row r="21" spans="1:6" x14ac:dyDescent="0.25">
      <c r="A21" s="301"/>
      <c r="B21" s="281"/>
      <c r="C21" s="318"/>
      <c r="D21" s="215" t="s">
        <v>166</v>
      </c>
      <c r="E21" s="132">
        <f>'Прил 11 Перечень мероприятий'!J42</f>
        <v>0</v>
      </c>
      <c r="F21" s="301"/>
    </row>
    <row r="22" spans="1:6" x14ac:dyDescent="0.25">
      <c r="A22" s="301"/>
      <c r="B22" s="281"/>
      <c r="C22" s="318"/>
      <c r="D22" s="215" t="s">
        <v>167</v>
      </c>
      <c r="E22" s="132">
        <f>'Прил 11 Перечень мероприятий'!K42</f>
        <v>0</v>
      </c>
      <c r="F22" s="302"/>
    </row>
    <row r="23" spans="1:6" ht="15" customHeight="1" x14ac:dyDescent="0.25">
      <c r="A23" s="301"/>
      <c r="B23" s="281" t="s">
        <v>18</v>
      </c>
      <c r="C23" s="318" t="s">
        <v>489</v>
      </c>
      <c r="D23" s="131" t="s">
        <v>98</v>
      </c>
      <c r="E23" s="109">
        <f>E24+E25+E26+E27+E28</f>
        <v>601</v>
      </c>
      <c r="F23" s="300"/>
    </row>
    <row r="24" spans="1:6" x14ac:dyDescent="0.25">
      <c r="A24" s="301"/>
      <c r="B24" s="281"/>
      <c r="C24" s="318"/>
      <c r="D24" s="215" t="s">
        <v>9</v>
      </c>
      <c r="E24" s="132">
        <f>'Прил 11 Перечень мероприятий'!G43</f>
        <v>601</v>
      </c>
      <c r="F24" s="301"/>
    </row>
    <row r="25" spans="1:6" x14ac:dyDescent="0.25">
      <c r="A25" s="301"/>
      <c r="B25" s="281"/>
      <c r="C25" s="318"/>
      <c r="D25" s="215" t="s">
        <v>97</v>
      </c>
      <c r="E25" s="132">
        <f>'Прил 11 Перечень мероприятий'!H43</f>
        <v>0</v>
      </c>
      <c r="F25" s="301"/>
    </row>
    <row r="26" spans="1:6" x14ac:dyDescent="0.25">
      <c r="A26" s="301"/>
      <c r="B26" s="281"/>
      <c r="C26" s="318"/>
      <c r="D26" s="215" t="s">
        <v>149</v>
      </c>
      <c r="E26" s="132">
        <f>'Прил 11 Перечень мероприятий'!I43</f>
        <v>0</v>
      </c>
      <c r="F26" s="301"/>
    </row>
    <row r="27" spans="1:6" x14ac:dyDescent="0.25">
      <c r="A27" s="301"/>
      <c r="B27" s="281"/>
      <c r="C27" s="318"/>
      <c r="D27" s="215" t="s">
        <v>166</v>
      </c>
      <c r="E27" s="132">
        <f>'Прил 11 Перечень мероприятий'!J42</f>
        <v>0</v>
      </c>
      <c r="F27" s="301"/>
    </row>
    <row r="28" spans="1:6" x14ac:dyDescent="0.25">
      <c r="A28" s="302"/>
      <c r="B28" s="281"/>
      <c r="C28" s="318"/>
      <c r="D28" s="215" t="s">
        <v>167</v>
      </c>
      <c r="E28" s="132">
        <f>'Прил 11 Перечень мероприятий'!K43</f>
        <v>0</v>
      </c>
      <c r="F28" s="302"/>
    </row>
    <row r="29" spans="1:6" ht="15" customHeight="1" x14ac:dyDescent="0.25">
      <c r="A29" s="300" t="s">
        <v>373</v>
      </c>
      <c r="B29" s="281" t="s">
        <v>146</v>
      </c>
      <c r="C29" s="303" t="s">
        <v>441</v>
      </c>
      <c r="D29" s="131" t="s">
        <v>98</v>
      </c>
      <c r="E29" s="109">
        <f>E30+E31+E32+E33+E34</f>
        <v>1700</v>
      </c>
      <c r="F29" s="300"/>
    </row>
    <row r="30" spans="1:6" x14ac:dyDescent="0.25">
      <c r="A30" s="301"/>
      <c r="B30" s="281"/>
      <c r="C30" s="303"/>
      <c r="D30" s="215" t="s">
        <v>9</v>
      </c>
      <c r="E30" s="132">
        <f>'Прил 11 Перечень мероприятий'!G46</f>
        <v>340</v>
      </c>
      <c r="F30" s="301"/>
    </row>
    <row r="31" spans="1:6" x14ac:dyDescent="0.25">
      <c r="A31" s="301"/>
      <c r="B31" s="281"/>
      <c r="C31" s="303"/>
      <c r="D31" s="215" t="s">
        <v>97</v>
      </c>
      <c r="E31" s="132">
        <f>'Прил 11 Перечень мероприятий'!H46</f>
        <v>340</v>
      </c>
      <c r="F31" s="301"/>
    </row>
    <row r="32" spans="1:6" x14ac:dyDescent="0.25">
      <c r="A32" s="301"/>
      <c r="B32" s="281"/>
      <c r="C32" s="303"/>
      <c r="D32" s="215" t="s">
        <v>149</v>
      </c>
      <c r="E32" s="132">
        <f>'Прил 11 Перечень мероприятий'!I46</f>
        <v>340</v>
      </c>
      <c r="F32" s="301"/>
    </row>
    <row r="33" spans="1:6" x14ac:dyDescent="0.25">
      <c r="A33" s="301"/>
      <c r="B33" s="281"/>
      <c r="C33" s="303"/>
      <c r="D33" s="215" t="s">
        <v>166</v>
      </c>
      <c r="E33" s="132">
        <f>'Прил 11 Перечень мероприятий'!J46</f>
        <v>340</v>
      </c>
      <c r="F33" s="301"/>
    </row>
    <row r="34" spans="1:6" x14ac:dyDescent="0.25">
      <c r="A34" s="302"/>
      <c r="B34" s="281"/>
      <c r="C34" s="303"/>
      <c r="D34" s="215" t="s">
        <v>167</v>
      </c>
      <c r="E34" s="132">
        <f>'Прил 11 Перечень мероприятий'!K46</f>
        <v>340</v>
      </c>
      <c r="F34" s="302"/>
    </row>
    <row r="35" spans="1:6" ht="44.25" customHeight="1" x14ac:dyDescent="0.25">
      <c r="A35" s="300" t="s">
        <v>377</v>
      </c>
      <c r="B35" s="281" t="s">
        <v>146</v>
      </c>
      <c r="C35" s="304" t="s">
        <v>442</v>
      </c>
      <c r="D35" s="131" t="s">
        <v>98</v>
      </c>
      <c r="E35" s="109">
        <f>E36+E37+E38+E39+E40</f>
        <v>3907.7999999999997</v>
      </c>
      <c r="F35" s="300"/>
    </row>
    <row r="36" spans="1:6" ht="44.25" customHeight="1" x14ac:dyDescent="0.25">
      <c r="A36" s="301"/>
      <c r="B36" s="281"/>
      <c r="C36" s="303"/>
      <c r="D36" s="215" t="s">
        <v>9</v>
      </c>
      <c r="E36" s="132">
        <f>'Прил 11 Перечень мероприятий'!G50</f>
        <v>689.4</v>
      </c>
      <c r="F36" s="301"/>
    </row>
    <row r="37" spans="1:6" ht="44.25" customHeight="1" x14ac:dyDescent="0.25">
      <c r="A37" s="301"/>
      <c r="B37" s="281"/>
      <c r="C37" s="303"/>
      <c r="D37" s="215" t="s">
        <v>97</v>
      </c>
      <c r="E37" s="132">
        <f>'Прил 11 Перечень мероприятий'!H50</f>
        <v>804.6</v>
      </c>
      <c r="F37" s="301"/>
    </row>
    <row r="38" spans="1:6" ht="44.25" customHeight="1" x14ac:dyDescent="0.25">
      <c r="A38" s="301"/>
      <c r="B38" s="281"/>
      <c r="C38" s="303"/>
      <c r="D38" s="215" t="s">
        <v>149</v>
      </c>
      <c r="E38" s="132">
        <f>'Прил 11 Перечень мероприятий'!I50</f>
        <v>804.6</v>
      </c>
      <c r="F38" s="301"/>
    </row>
    <row r="39" spans="1:6" ht="44.25" customHeight="1" x14ac:dyDescent="0.25">
      <c r="A39" s="301"/>
      <c r="B39" s="281"/>
      <c r="C39" s="303"/>
      <c r="D39" s="215" t="s">
        <v>166</v>
      </c>
      <c r="E39" s="132">
        <f>'Прил 11 Перечень мероприятий'!J50</f>
        <v>804.6</v>
      </c>
      <c r="F39" s="301"/>
    </row>
    <row r="40" spans="1:6" ht="44.25" customHeight="1" x14ac:dyDescent="0.25">
      <c r="A40" s="302"/>
      <c r="B40" s="281"/>
      <c r="C40" s="303"/>
      <c r="D40" s="215" t="s">
        <v>167</v>
      </c>
      <c r="E40" s="132">
        <f>'Прил 11 Перечень мероприятий'!K50</f>
        <v>804.6</v>
      </c>
      <c r="F40" s="302"/>
    </row>
    <row r="41" spans="1:6" ht="15" customHeight="1" x14ac:dyDescent="0.25">
      <c r="A41" s="300" t="s">
        <v>381</v>
      </c>
      <c r="B41" s="281" t="s">
        <v>146</v>
      </c>
      <c r="C41" s="304" t="s">
        <v>443</v>
      </c>
      <c r="D41" s="131" t="s">
        <v>98</v>
      </c>
      <c r="E41" s="109">
        <f>E42+E43+E44+E45+E46</f>
        <v>142.5</v>
      </c>
      <c r="F41" s="300"/>
    </row>
    <row r="42" spans="1:6" x14ac:dyDescent="0.25">
      <c r="A42" s="301"/>
      <c r="B42" s="281"/>
      <c r="C42" s="303"/>
      <c r="D42" s="215" t="s">
        <v>9</v>
      </c>
      <c r="E42" s="132">
        <f>'Прил 11 Перечень мероприятий'!G54</f>
        <v>28.5</v>
      </c>
      <c r="F42" s="301"/>
    </row>
    <row r="43" spans="1:6" x14ac:dyDescent="0.25">
      <c r="A43" s="301"/>
      <c r="B43" s="281"/>
      <c r="C43" s="303"/>
      <c r="D43" s="215" t="s">
        <v>97</v>
      </c>
      <c r="E43" s="132">
        <f>'Прил 11 Перечень мероприятий'!H54</f>
        <v>28.5</v>
      </c>
      <c r="F43" s="301"/>
    </row>
    <row r="44" spans="1:6" x14ac:dyDescent="0.25">
      <c r="A44" s="301"/>
      <c r="B44" s="281"/>
      <c r="C44" s="303"/>
      <c r="D44" s="215" t="s">
        <v>149</v>
      </c>
      <c r="E44" s="132">
        <f>'Прил 11 Перечень мероприятий'!I54</f>
        <v>28.5</v>
      </c>
      <c r="F44" s="301"/>
    </row>
    <row r="45" spans="1:6" x14ac:dyDescent="0.25">
      <c r="A45" s="301"/>
      <c r="B45" s="281"/>
      <c r="C45" s="303"/>
      <c r="D45" s="215" t="s">
        <v>166</v>
      </c>
      <c r="E45" s="132">
        <f>'Прил 11 Перечень мероприятий'!J54</f>
        <v>28.5</v>
      </c>
      <c r="F45" s="301"/>
    </row>
    <row r="46" spans="1:6" x14ac:dyDescent="0.25">
      <c r="A46" s="302"/>
      <c r="B46" s="281"/>
      <c r="C46" s="303"/>
      <c r="D46" s="215" t="s">
        <v>167</v>
      </c>
      <c r="E46" s="132">
        <f>'Прил 11 Перечень мероприятий'!K54</f>
        <v>28.5</v>
      </c>
      <c r="F46" s="302"/>
    </row>
    <row r="47" spans="1:6" ht="23.25" customHeight="1" x14ac:dyDescent="0.25">
      <c r="A47" s="300" t="s">
        <v>356</v>
      </c>
      <c r="B47" s="281" t="s">
        <v>146</v>
      </c>
      <c r="C47" s="304" t="s">
        <v>444</v>
      </c>
      <c r="D47" s="131" t="s">
        <v>98</v>
      </c>
      <c r="E47" s="109">
        <f>E48+E49+E50+E51+E52</f>
        <v>415.21000000000004</v>
      </c>
      <c r="F47" s="300"/>
    </row>
    <row r="48" spans="1:6" ht="23.25" customHeight="1" x14ac:dyDescent="0.25">
      <c r="A48" s="301"/>
      <c r="B48" s="281"/>
      <c r="C48" s="303"/>
      <c r="D48" s="215" t="s">
        <v>9</v>
      </c>
      <c r="E48" s="132">
        <f>'Прил 11 Перечень мероприятий'!G58</f>
        <v>135.21</v>
      </c>
      <c r="F48" s="301"/>
    </row>
    <row r="49" spans="1:6" ht="23.25" customHeight="1" x14ac:dyDescent="0.25">
      <c r="A49" s="301"/>
      <c r="B49" s="281"/>
      <c r="C49" s="303"/>
      <c r="D49" s="215" t="s">
        <v>97</v>
      </c>
      <c r="E49" s="132">
        <f>'Прил 11 Перечень мероприятий'!H58</f>
        <v>70</v>
      </c>
      <c r="F49" s="301"/>
    </row>
    <row r="50" spans="1:6" ht="23.25" customHeight="1" x14ac:dyDescent="0.25">
      <c r="A50" s="301"/>
      <c r="B50" s="281"/>
      <c r="C50" s="303"/>
      <c r="D50" s="215" t="s">
        <v>149</v>
      </c>
      <c r="E50" s="132">
        <f>'Прил 11 Перечень мероприятий'!I58</f>
        <v>70</v>
      </c>
      <c r="F50" s="301"/>
    </row>
    <row r="51" spans="1:6" ht="23.25" customHeight="1" x14ac:dyDescent="0.25">
      <c r="A51" s="301"/>
      <c r="B51" s="281"/>
      <c r="C51" s="303"/>
      <c r="D51" s="215" t="s">
        <v>166</v>
      </c>
      <c r="E51" s="132">
        <f>'Прил 11 Перечень мероприятий'!J58</f>
        <v>70</v>
      </c>
      <c r="F51" s="301"/>
    </row>
    <row r="52" spans="1:6" ht="23.25" customHeight="1" x14ac:dyDescent="0.25">
      <c r="A52" s="302"/>
      <c r="B52" s="281"/>
      <c r="C52" s="303"/>
      <c r="D52" s="215" t="s">
        <v>167</v>
      </c>
      <c r="E52" s="132">
        <f>'Прил 11 Перечень мероприятий'!K58</f>
        <v>70</v>
      </c>
      <c r="F52" s="302"/>
    </row>
    <row r="53" spans="1:6" ht="15" customHeight="1" x14ac:dyDescent="0.25">
      <c r="A53" s="300" t="s">
        <v>357</v>
      </c>
      <c r="B53" s="281" t="s">
        <v>146</v>
      </c>
      <c r="C53" s="304" t="s">
        <v>445</v>
      </c>
      <c r="D53" s="131" t="s">
        <v>98</v>
      </c>
      <c r="E53" s="109">
        <f>E54+E55+E56+E57+E58</f>
        <v>215</v>
      </c>
      <c r="F53" s="300"/>
    </row>
    <row r="54" spans="1:6" x14ac:dyDescent="0.25">
      <c r="A54" s="301"/>
      <c r="B54" s="281"/>
      <c r="C54" s="303"/>
      <c r="D54" s="215" t="s">
        <v>9</v>
      </c>
      <c r="E54" s="132">
        <f>'Прил 11 Перечень мероприятий'!G62</f>
        <v>43</v>
      </c>
      <c r="F54" s="301"/>
    </row>
    <row r="55" spans="1:6" x14ac:dyDescent="0.25">
      <c r="A55" s="301"/>
      <c r="B55" s="281"/>
      <c r="C55" s="303"/>
      <c r="D55" s="215" t="s">
        <v>97</v>
      </c>
      <c r="E55" s="132">
        <f>'Прил 11 Перечень мероприятий'!H62</f>
        <v>43</v>
      </c>
      <c r="F55" s="301"/>
    </row>
    <row r="56" spans="1:6" x14ac:dyDescent="0.25">
      <c r="A56" s="301"/>
      <c r="B56" s="281"/>
      <c r="C56" s="303"/>
      <c r="D56" s="215" t="s">
        <v>149</v>
      </c>
      <c r="E56" s="132">
        <f>'Прил 11 Перечень мероприятий'!I62</f>
        <v>43</v>
      </c>
      <c r="F56" s="301"/>
    </row>
    <row r="57" spans="1:6" x14ac:dyDescent="0.25">
      <c r="A57" s="301"/>
      <c r="B57" s="281"/>
      <c r="C57" s="303"/>
      <c r="D57" s="215" t="s">
        <v>166</v>
      </c>
      <c r="E57" s="132">
        <f>'Прил 11 Перечень мероприятий'!J62</f>
        <v>43</v>
      </c>
      <c r="F57" s="301"/>
    </row>
    <row r="58" spans="1:6" x14ac:dyDescent="0.25">
      <c r="A58" s="302"/>
      <c r="B58" s="281"/>
      <c r="C58" s="303"/>
      <c r="D58" s="215" t="s">
        <v>167</v>
      </c>
      <c r="E58" s="132">
        <f>'Прил 11 Перечень мероприятий'!K62</f>
        <v>43</v>
      </c>
      <c r="F58" s="302"/>
    </row>
    <row r="59" spans="1:6" ht="15" customHeight="1" x14ac:dyDescent="0.25">
      <c r="A59" s="300" t="s">
        <v>358</v>
      </c>
      <c r="B59" s="281" t="s">
        <v>146</v>
      </c>
      <c r="C59" s="304" t="s">
        <v>446</v>
      </c>
      <c r="D59" s="131" t="s">
        <v>98</v>
      </c>
      <c r="E59" s="109">
        <f>E60+E61+E62+E63+E64</f>
        <v>310</v>
      </c>
      <c r="F59" s="300"/>
    </row>
    <row r="60" spans="1:6" x14ac:dyDescent="0.25">
      <c r="A60" s="301"/>
      <c r="B60" s="281"/>
      <c r="C60" s="303"/>
      <c r="D60" s="215" t="s">
        <v>9</v>
      </c>
      <c r="E60" s="132">
        <f>'Прил 11 Перечень мероприятий'!G66</f>
        <v>62</v>
      </c>
      <c r="F60" s="301"/>
    </row>
    <row r="61" spans="1:6" x14ac:dyDescent="0.25">
      <c r="A61" s="301"/>
      <c r="B61" s="281"/>
      <c r="C61" s="303"/>
      <c r="D61" s="215" t="s">
        <v>97</v>
      </c>
      <c r="E61" s="132">
        <f>'Прил 11 Перечень мероприятий'!H66</f>
        <v>62</v>
      </c>
      <c r="F61" s="301"/>
    </row>
    <row r="62" spans="1:6" x14ac:dyDescent="0.25">
      <c r="A62" s="301"/>
      <c r="B62" s="281"/>
      <c r="C62" s="303"/>
      <c r="D62" s="215" t="s">
        <v>149</v>
      </c>
      <c r="E62" s="132">
        <f>'Прил 11 Перечень мероприятий'!I66</f>
        <v>62</v>
      </c>
      <c r="F62" s="301"/>
    </row>
    <row r="63" spans="1:6" x14ac:dyDescent="0.25">
      <c r="A63" s="301"/>
      <c r="B63" s="281"/>
      <c r="C63" s="303"/>
      <c r="D63" s="215" t="s">
        <v>166</v>
      </c>
      <c r="E63" s="132">
        <f>'Прил 11 Перечень мероприятий'!J66</f>
        <v>62</v>
      </c>
      <c r="F63" s="301"/>
    </row>
    <row r="64" spans="1:6" x14ac:dyDescent="0.25">
      <c r="A64" s="302"/>
      <c r="B64" s="281"/>
      <c r="C64" s="303"/>
      <c r="D64" s="215" t="s">
        <v>167</v>
      </c>
      <c r="E64" s="132">
        <f>'Прил 11 Перечень мероприятий'!K66</f>
        <v>62</v>
      </c>
      <c r="F64" s="302"/>
    </row>
    <row r="65" spans="1:6" ht="15" customHeight="1" x14ac:dyDescent="0.25">
      <c r="A65" s="300" t="s">
        <v>359</v>
      </c>
      <c r="B65" s="281" t="s">
        <v>146</v>
      </c>
      <c r="C65" s="304" t="s">
        <v>447</v>
      </c>
      <c r="D65" s="131" t="s">
        <v>98</v>
      </c>
      <c r="E65" s="109">
        <f>E66+E67+E68+E69+E70</f>
        <v>275</v>
      </c>
      <c r="F65" s="300"/>
    </row>
    <row r="66" spans="1:6" x14ac:dyDescent="0.25">
      <c r="A66" s="301"/>
      <c r="B66" s="281"/>
      <c r="C66" s="303"/>
      <c r="D66" s="215" t="s">
        <v>9</v>
      </c>
      <c r="E66" s="132">
        <f>'Прил 11 Перечень мероприятий'!G70</f>
        <v>55</v>
      </c>
      <c r="F66" s="301"/>
    </row>
    <row r="67" spans="1:6" x14ac:dyDescent="0.25">
      <c r="A67" s="301"/>
      <c r="B67" s="281"/>
      <c r="C67" s="303"/>
      <c r="D67" s="215" t="s">
        <v>97</v>
      </c>
      <c r="E67" s="132">
        <f>'Прил 11 Перечень мероприятий'!H70</f>
        <v>55</v>
      </c>
      <c r="F67" s="301"/>
    </row>
    <row r="68" spans="1:6" x14ac:dyDescent="0.25">
      <c r="A68" s="301"/>
      <c r="B68" s="281"/>
      <c r="C68" s="303"/>
      <c r="D68" s="215" t="s">
        <v>149</v>
      </c>
      <c r="E68" s="132">
        <f>'Прил 11 Перечень мероприятий'!I70</f>
        <v>55</v>
      </c>
      <c r="F68" s="301"/>
    </row>
    <row r="69" spans="1:6" x14ac:dyDescent="0.25">
      <c r="A69" s="301"/>
      <c r="B69" s="281"/>
      <c r="C69" s="303"/>
      <c r="D69" s="215" t="s">
        <v>166</v>
      </c>
      <c r="E69" s="132">
        <f>'Прил 11 Перечень мероприятий'!J70</f>
        <v>55</v>
      </c>
      <c r="F69" s="301"/>
    </row>
    <row r="70" spans="1:6" x14ac:dyDescent="0.25">
      <c r="A70" s="302"/>
      <c r="B70" s="281"/>
      <c r="C70" s="303"/>
      <c r="D70" s="215" t="s">
        <v>167</v>
      </c>
      <c r="E70" s="132">
        <f>'Прил 11 Перечень мероприятий'!K70</f>
        <v>55</v>
      </c>
      <c r="F70" s="302"/>
    </row>
    <row r="71" spans="1:6" ht="15" customHeight="1" x14ac:dyDescent="0.25">
      <c r="A71" s="300" t="s">
        <v>360</v>
      </c>
      <c r="B71" s="281" t="s">
        <v>146</v>
      </c>
      <c r="C71" s="304" t="s">
        <v>448</v>
      </c>
      <c r="D71" s="131" t="s">
        <v>98</v>
      </c>
      <c r="E71" s="109">
        <f>E72+E73+E74+E75+E76</f>
        <v>3500</v>
      </c>
      <c r="F71" s="300"/>
    </row>
    <row r="72" spans="1:6" x14ac:dyDescent="0.25">
      <c r="A72" s="301"/>
      <c r="B72" s="281"/>
      <c r="C72" s="303"/>
      <c r="D72" s="215" t="s">
        <v>9</v>
      </c>
      <c r="E72" s="132">
        <f>'Прил 11 Перечень мероприятий'!G74</f>
        <v>700</v>
      </c>
      <c r="F72" s="301"/>
    </row>
    <row r="73" spans="1:6" x14ac:dyDescent="0.25">
      <c r="A73" s="301"/>
      <c r="B73" s="281"/>
      <c r="C73" s="303"/>
      <c r="D73" s="215" t="s">
        <v>97</v>
      </c>
      <c r="E73" s="132">
        <f>'Прил 11 Перечень мероприятий'!H74</f>
        <v>700</v>
      </c>
      <c r="F73" s="301"/>
    </row>
    <row r="74" spans="1:6" x14ac:dyDescent="0.25">
      <c r="A74" s="301"/>
      <c r="B74" s="281"/>
      <c r="C74" s="303"/>
      <c r="D74" s="215" t="s">
        <v>149</v>
      </c>
      <c r="E74" s="132">
        <f>'Прил 11 Перечень мероприятий'!I74</f>
        <v>700</v>
      </c>
      <c r="F74" s="301"/>
    </row>
    <row r="75" spans="1:6" x14ac:dyDescent="0.25">
      <c r="A75" s="301"/>
      <c r="B75" s="281"/>
      <c r="C75" s="303"/>
      <c r="D75" s="215" t="s">
        <v>166</v>
      </c>
      <c r="E75" s="132">
        <f>'Прил 11 Перечень мероприятий'!J74</f>
        <v>700</v>
      </c>
      <c r="F75" s="301"/>
    </row>
    <row r="76" spans="1:6" x14ac:dyDescent="0.25">
      <c r="A76" s="302"/>
      <c r="B76" s="281"/>
      <c r="C76" s="303"/>
      <c r="D76" s="215" t="s">
        <v>167</v>
      </c>
      <c r="E76" s="132">
        <f>'Прил 11 Перечень мероприятий'!K74</f>
        <v>700</v>
      </c>
      <c r="F76" s="302"/>
    </row>
    <row r="77" spans="1:6" ht="15" customHeight="1" x14ac:dyDescent="0.25">
      <c r="A77" s="300" t="s">
        <v>361</v>
      </c>
      <c r="B77" s="281" t="s">
        <v>146</v>
      </c>
      <c r="C77" s="304" t="s">
        <v>449</v>
      </c>
      <c r="D77" s="131" t="s">
        <v>98</v>
      </c>
      <c r="E77" s="109">
        <f>E78+E79+E80+E81+E82</f>
        <v>50</v>
      </c>
      <c r="F77" s="300"/>
    </row>
    <row r="78" spans="1:6" x14ac:dyDescent="0.25">
      <c r="A78" s="301"/>
      <c r="B78" s="281"/>
      <c r="C78" s="303"/>
      <c r="D78" s="215" t="s">
        <v>9</v>
      </c>
      <c r="E78" s="132">
        <f>'Прил 11 Перечень мероприятий'!G78</f>
        <v>10</v>
      </c>
      <c r="F78" s="301"/>
    </row>
    <row r="79" spans="1:6" x14ac:dyDescent="0.25">
      <c r="A79" s="301"/>
      <c r="B79" s="281"/>
      <c r="C79" s="303"/>
      <c r="D79" s="215" t="s">
        <v>97</v>
      </c>
      <c r="E79" s="132">
        <f>'Прил 11 Перечень мероприятий'!H78</f>
        <v>10</v>
      </c>
      <c r="F79" s="301"/>
    </row>
    <row r="80" spans="1:6" x14ac:dyDescent="0.25">
      <c r="A80" s="301"/>
      <c r="B80" s="281"/>
      <c r="C80" s="303"/>
      <c r="D80" s="215" t="s">
        <v>149</v>
      </c>
      <c r="E80" s="132">
        <f>'Прил 11 Перечень мероприятий'!I78</f>
        <v>10</v>
      </c>
      <c r="F80" s="301"/>
    </row>
    <row r="81" spans="1:6" x14ac:dyDescent="0.25">
      <c r="A81" s="301"/>
      <c r="B81" s="281"/>
      <c r="C81" s="303"/>
      <c r="D81" s="215" t="s">
        <v>166</v>
      </c>
      <c r="E81" s="132">
        <f>'Прил 11 Перечень мероприятий'!J78</f>
        <v>10</v>
      </c>
      <c r="F81" s="301"/>
    </row>
    <row r="82" spans="1:6" x14ac:dyDescent="0.25">
      <c r="A82" s="302"/>
      <c r="B82" s="281"/>
      <c r="C82" s="303"/>
      <c r="D82" s="215" t="s">
        <v>167</v>
      </c>
      <c r="E82" s="132">
        <f>'Прил 11 Перечень мероприятий'!K78</f>
        <v>10</v>
      </c>
      <c r="F82" s="302"/>
    </row>
    <row r="83" spans="1:6" ht="15" customHeight="1" x14ac:dyDescent="0.25">
      <c r="A83" s="300" t="s">
        <v>384</v>
      </c>
      <c r="B83" s="281" t="s">
        <v>146</v>
      </c>
      <c r="C83" s="304" t="s">
        <v>450</v>
      </c>
      <c r="D83" s="131" t="s">
        <v>98</v>
      </c>
      <c r="E83" s="109">
        <f>E84+E85+E86+E87+E88</f>
        <v>425</v>
      </c>
      <c r="F83" s="299"/>
    </row>
    <row r="84" spans="1:6" x14ac:dyDescent="0.25">
      <c r="A84" s="301"/>
      <c r="B84" s="281"/>
      <c r="C84" s="303"/>
      <c r="D84" s="215" t="s">
        <v>9</v>
      </c>
      <c r="E84" s="132">
        <f>'Прил 11 Перечень мероприятий'!G86</f>
        <v>85</v>
      </c>
      <c r="F84" s="299"/>
    </row>
    <row r="85" spans="1:6" x14ac:dyDescent="0.25">
      <c r="A85" s="301"/>
      <c r="B85" s="281"/>
      <c r="C85" s="303"/>
      <c r="D85" s="215" t="s">
        <v>97</v>
      </c>
      <c r="E85" s="132">
        <f>'Прил 11 Перечень мероприятий'!H86</f>
        <v>85</v>
      </c>
      <c r="F85" s="299"/>
    </row>
    <row r="86" spans="1:6" x14ac:dyDescent="0.25">
      <c r="A86" s="301"/>
      <c r="B86" s="281"/>
      <c r="C86" s="303"/>
      <c r="D86" s="215" t="s">
        <v>149</v>
      </c>
      <c r="E86" s="132">
        <f>'Прил 11 Перечень мероприятий'!I86</f>
        <v>85</v>
      </c>
      <c r="F86" s="299"/>
    </row>
    <row r="87" spans="1:6" x14ac:dyDescent="0.25">
      <c r="A87" s="301"/>
      <c r="B87" s="281"/>
      <c r="C87" s="303"/>
      <c r="D87" s="215" t="s">
        <v>166</v>
      </c>
      <c r="E87" s="132">
        <f>'Прил 11 Перечень мероприятий'!J86</f>
        <v>85</v>
      </c>
      <c r="F87" s="299"/>
    </row>
    <row r="88" spans="1:6" x14ac:dyDescent="0.25">
      <c r="A88" s="302"/>
      <c r="B88" s="281"/>
      <c r="C88" s="303"/>
      <c r="D88" s="215" t="s">
        <v>167</v>
      </c>
      <c r="E88" s="132">
        <f>'Прил 11 Перечень мероприятий'!K86</f>
        <v>85</v>
      </c>
      <c r="F88" s="299"/>
    </row>
    <row r="89" spans="1:6" ht="15" customHeight="1" x14ac:dyDescent="0.25">
      <c r="A89" s="300" t="s">
        <v>388</v>
      </c>
      <c r="B89" s="281" t="s">
        <v>146</v>
      </c>
      <c r="C89" s="303" t="s">
        <v>451</v>
      </c>
      <c r="D89" s="131" t="s">
        <v>98</v>
      </c>
      <c r="E89" s="109">
        <f>E90+E91+E92+E93+E94</f>
        <v>725</v>
      </c>
      <c r="F89" s="299"/>
    </row>
    <row r="90" spans="1:6" x14ac:dyDescent="0.25">
      <c r="A90" s="301"/>
      <c r="B90" s="281"/>
      <c r="C90" s="303"/>
      <c r="D90" s="215" t="s">
        <v>9</v>
      </c>
      <c r="E90" s="132">
        <f>'Прил 11 Перечень мероприятий'!G90</f>
        <v>145</v>
      </c>
      <c r="F90" s="299"/>
    </row>
    <row r="91" spans="1:6" x14ac:dyDescent="0.25">
      <c r="A91" s="301"/>
      <c r="B91" s="281"/>
      <c r="C91" s="303"/>
      <c r="D91" s="215" t="s">
        <v>97</v>
      </c>
      <c r="E91" s="132">
        <f>'Прил 11 Перечень мероприятий'!H90</f>
        <v>145</v>
      </c>
      <c r="F91" s="299"/>
    </row>
    <row r="92" spans="1:6" x14ac:dyDescent="0.25">
      <c r="A92" s="301"/>
      <c r="B92" s="281"/>
      <c r="C92" s="303"/>
      <c r="D92" s="215" t="s">
        <v>149</v>
      </c>
      <c r="E92" s="132">
        <f>'Прил 11 Перечень мероприятий'!I90</f>
        <v>145</v>
      </c>
      <c r="F92" s="299"/>
    </row>
    <row r="93" spans="1:6" x14ac:dyDescent="0.25">
      <c r="A93" s="301"/>
      <c r="B93" s="281"/>
      <c r="C93" s="303"/>
      <c r="D93" s="215" t="s">
        <v>166</v>
      </c>
      <c r="E93" s="132">
        <f>'Прил 11 Перечень мероприятий'!J90</f>
        <v>145</v>
      </c>
      <c r="F93" s="299"/>
    </row>
    <row r="94" spans="1:6" x14ac:dyDescent="0.25">
      <c r="A94" s="302"/>
      <c r="B94" s="281"/>
      <c r="C94" s="303"/>
      <c r="D94" s="215" t="s">
        <v>167</v>
      </c>
      <c r="E94" s="132">
        <f>'Прил 11 Перечень мероприятий'!K90</f>
        <v>145</v>
      </c>
      <c r="F94" s="299"/>
    </row>
    <row r="95" spans="1:6" ht="15" customHeight="1" x14ac:dyDescent="0.25">
      <c r="A95" s="300" t="s">
        <v>389</v>
      </c>
      <c r="B95" s="281" t="s">
        <v>146</v>
      </c>
      <c r="C95" s="303" t="s">
        <v>490</v>
      </c>
      <c r="D95" s="131" t="s">
        <v>98</v>
      </c>
      <c r="E95" s="109">
        <f>E96+E97+E98+E99+E100</f>
        <v>220</v>
      </c>
      <c r="F95" s="299"/>
    </row>
    <row r="96" spans="1:6" x14ac:dyDescent="0.25">
      <c r="A96" s="301"/>
      <c r="B96" s="281"/>
      <c r="C96" s="303"/>
      <c r="D96" s="215" t="s">
        <v>9</v>
      </c>
      <c r="E96" s="132">
        <f>'Прил 11 Перечень мероприятий'!G94</f>
        <v>44</v>
      </c>
      <c r="F96" s="299"/>
    </row>
    <row r="97" spans="1:6" x14ac:dyDescent="0.25">
      <c r="A97" s="301"/>
      <c r="B97" s="281"/>
      <c r="C97" s="303"/>
      <c r="D97" s="215" t="s">
        <v>97</v>
      </c>
      <c r="E97" s="132">
        <f>'Прил 11 Перечень мероприятий'!H94</f>
        <v>44</v>
      </c>
      <c r="F97" s="299"/>
    </row>
    <row r="98" spans="1:6" x14ac:dyDescent="0.25">
      <c r="A98" s="301"/>
      <c r="B98" s="281"/>
      <c r="C98" s="303"/>
      <c r="D98" s="215" t="s">
        <v>149</v>
      </c>
      <c r="E98" s="132">
        <f>'Прил 11 Перечень мероприятий'!I94</f>
        <v>44</v>
      </c>
      <c r="F98" s="299"/>
    </row>
    <row r="99" spans="1:6" x14ac:dyDescent="0.25">
      <c r="A99" s="301"/>
      <c r="B99" s="281"/>
      <c r="C99" s="303"/>
      <c r="D99" s="215" t="s">
        <v>166</v>
      </c>
      <c r="E99" s="132">
        <f>'Прил 11 Перечень мероприятий'!J94</f>
        <v>44</v>
      </c>
      <c r="F99" s="299"/>
    </row>
    <row r="100" spans="1:6" x14ac:dyDescent="0.25">
      <c r="A100" s="302"/>
      <c r="B100" s="281"/>
      <c r="C100" s="303"/>
      <c r="D100" s="215" t="s">
        <v>167</v>
      </c>
      <c r="E100" s="132">
        <f>'Прил 11 Перечень мероприятий'!K94</f>
        <v>44</v>
      </c>
      <c r="F100" s="299"/>
    </row>
    <row r="101" spans="1:6" ht="15" customHeight="1" x14ac:dyDescent="0.25">
      <c r="A101" s="300" t="s">
        <v>390</v>
      </c>
      <c r="B101" s="281" t="s">
        <v>146</v>
      </c>
      <c r="C101" s="303" t="s">
        <v>452</v>
      </c>
      <c r="D101" s="131" t="s">
        <v>98</v>
      </c>
      <c r="E101" s="109">
        <f>E102+E103+E104+E105+E106</f>
        <v>500</v>
      </c>
      <c r="F101" s="299"/>
    </row>
    <row r="102" spans="1:6" x14ac:dyDescent="0.25">
      <c r="A102" s="301"/>
      <c r="B102" s="281"/>
      <c r="C102" s="303"/>
      <c r="D102" s="215" t="s">
        <v>9</v>
      </c>
      <c r="E102" s="132">
        <f>'Прил 11 Перечень мероприятий'!G98</f>
        <v>100</v>
      </c>
      <c r="F102" s="299"/>
    </row>
    <row r="103" spans="1:6" x14ac:dyDescent="0.25">
      <c r="A103" s="301"/>
      <c r="B103" s="281"/>
      <c r="C103" s="303"/>
      <c r="D103" s="215" t="s">
        <v>97</v>
      </c>
      <c r="E103" s="132">
        <f>'Прил 11 Перечень мероприятий'!H98</f>
        <v>100</v>
      </c>
      <c r="F103" s="299"/>
    </row>
    <row r="104" spans="1:6" x14ac:dyDescent="0.25">
      <c r="A104" s="301"/>
      <c r="B104" s="281"/>
      <c r="C104" s="303"/>
      <c r="D104" s="215" t="s">
        <v>149</v>
      </c>
      <c r="E104" s="132">
        <f>'Прил 11 Перечень мероприятий'!I98</f>
        <v>100</v>
      </c>
      <c r="F104" s="299"/>
    </row>
    <row r="105" spans="1:6" x14ac:dyDescent="0.25">
      <c r="A105" s="301"/>
      <c r="B105" s="281"/>
      <c r="C105" s="303"/>
      <c r="D105" s="215" t="s">
        <v>166</v>
      </c>
      <c r="E105" s="132">
        <f>'Прил 11 Перечень мероприятий'!J98</f>
        <v>100</v>
      </c>
      <c r="F105" s="299"/>
    </row>
    <row r="106" spans="1:6" x14ac:dyDescent="0.25">
      <c r="A106" s="302"/>
      <c r="B106" s="281"/>
      <c r="C106" s="303"/>
      <c r="D106" s="215" t="s">
        <v>167</v>
      </c>
      <c r="E106" s="132">
        <f>'Прил 11 Перечень мероприятий'!K98</f>
        <v>100</v>
      </c>
      <c r="F106" s="299"/>
    </row>
    <row r="107" spans="1:6" ht="15" customHeight="1" x14ac:dyDescent="0.25">
      <c r="A107" s="300" t="s">
        <v>527</v>
      </c>
      <c r="B107" s="281" t="s">
        <v>146</v>
      </c>
      <c r="C107" s="303" t="s">
        <v>528</v>
      </c>
      <c r="D107" s="131" t="s">
        <v>98</v>
      </c>
      <c r="E107" s="109">
        <f>E108+E109+E110+E111+E112</f>
        <v>50</v>
      </c>
      <c r="F107" s="299"/>
    </row>
    <row r="108" spans="1:6" x14ac:dyDescent="0.25">
      <c r="A108" s="301"/>
      <c r="B108" s="281"/>
      <c r="C108" s="303"/>
      <c r="D108" s="215" t="s">
        <v>9</v>
      </c>
      <c r="E108" s="132">
        <f>'Прил 11 Перечень мероприятий'!G102</f>
        <v>50</v>
      </c>
      <c r="F108" s="299"/>
    </row>
    <row r="109" spans="1:6" x14ac:dyDescent="0.25">
      <c r="A109" s="301"/>
      <c r="B109" s="281"/>
      <c r="C109" s="303"/>
      <c r="D109" s="215" t="s">
        <v>97</v>
      </c>
      <c r="E109" s="132">
        <f>'Прил 11 Перечень мероприятий'!H102</f>
        <v>0</v>
      </c>
      <c r="F109" s="299"/>
    </row>
    <row r="110" spans="1:6" x14ac:dyDescent="0.25">
      <c r="A110" s="301"/>
      <c r="B110" s="281"/>
      <c r="C110" s="303"/>
      <c r="D110" s="215" t="s">
        <v>149</v>
      </c>
      <c r="E110" s="132">
        <f>'Прил 11 Перечень мероприятий'!I102</f>
        <v>0</v>
      </c>
      <c r="F110" s="299"/>
    </row>
    <row r="111" spans="1:6" x14ac:dyDescent="0.25">
      <c r="A111" s="301"/>
      <c r="B111" s="281"/>
      <c r="C111" s="303"/>
      <c r="D111" s="215" t="s">
        <v>166</v>
      </c>
      <c r="E111" s="132">
        <f>'Прил 11 Перечень мероприятий'!J102</f>
        <v>0</v>
      </c>
      <c r="F111" s="299"/>
    </row>
    <row r="112" spans="1:6" x14ac:dyDescent="0.25">
      <c r="A112" s="302"/>
      <c r="B112" s="281"/>
      <c r="C112" s="303"/>
      <c r="D112" s="215" t="s">
        <v>167</v>
      </c>
      <c r="E112" s="132">
        <f>'Прил 11 Перечень мероприятий'!K102</f>
        <v>0</v>
      </c>
      <c r="F112" s="299"/>
    </row>
    <row r="113" spans="1:6" ht="27" customHeight="1" x14ac:dyDescent="0.25">
      <c r="A113" s="310" t="s">
        <v>226</v>
      </c>
      <c r="B113" s="315"/>
      <c r="C113" s="315"/>
      <c r="D113" s="315"/>
      <c r="E113" s="315"/>
      <c r="F113" s="316"/>
    </row>
    <row r="114" spans="1:6" ht="25.5" customHeight="1" x14ac:dyDescent="0.25">
      <c r="A114" s="300" t="s">
        <v>371</v>
      </c>
      <c r="B114" s="281" t="s">
        <v>146</v>
      </c>
      <c r="C114" s="442" t="s">
        <v>537</v>
      </c>
      <c r="D114" s="131" t="s">
        <v>98</v>
      </c>
      <c r="E114" s="108">
        <f>E115+E116+E117+E118+E119</f>
        <v>255155</v>
      </c>
      <c r="F114" s="299"/>
    </row>
    <row r="115" spans="1:6" x14ac:dyDescent="0.25">
      <c r="A115" s="301"/>
      <c r="B115" s="281"/>
      <c r="C115" s="443"/>
      <c r="D115" s="215" t="s">
        <v>9</v>
      </c>
      <c r="E115" s="132">
        <f>'Прил 11 Перечень мероприятий'!G119</f>
        <v>50715</v>
      </c>
      <c r="F115" s="299"/>
    </row>
    <row r="116" spans="1:6" x14ac:dyDescent="0.25">
      <c r="A116" s="301"/>
      <c r="B116" s="281"/>
      <c r="C116" s="443"/>
      <c r="D116" s="215" t="s">
        <v>97</v>
      </c>
      <c r="E116" s="132">
        <f>'Прил 11 Перечень мероприятий'!H119</f>
        <v>51110</v>
      </c>
      <c r="F116" s="299"/>
    </row>
    <row r="117" spans="1:6" x14ac:dyDescent="0.25">
      <c r="A117" s="301"/>
      <c r="B117" s="281"/>
      <c r="C117" s="443"/>
      <c r="D117" s="215" t="s">
        <v>149</v>
      </c>
      <c r="E117" s="132">
        <f>'Прил 11 Перечень мероприятий'!I119</f>
        <v>51110</v>
      </c>
      <c r="F117" s="299"/>
    </row>
    <row r="118" spans="1:6" x14ac:dyDescent="0.25">
      <c r="A118" s="301"/>
      <c r="B118" s="281"/>
      <c r="C118" s="443"/>
      <c r="D118" s="215" t="s">
        <v>166</v>
      </c>
      <c r="E118" s="132">
        <f>'Прил 11 Перечень мероприятий'!J119</f>
        <v>51110</v>
      </c>
      <c r="F118" s="299"/>
    </row>
    <row r="119" spans="1:6" ht="21.75" customHeight="1" x14ac:dyDescent="0.25">
      <c r="A119" s="301"/>
      <c r="B119" s="281"/>
      <c r="C119" s="443"/>
      <c r="D119" s="215" t="s">
        <v>167</v>
      </c>
      <c r="E119" s="132">
        <f>'Прил 11 Перечень мероприятий'!K119</f>
        <v>51110</v>
      </c>
      <c r="F119" s="299"/>
    </row>
    <row r="120" spans="1:6" ht="15" customHeight="1" x14ac:dyDescent="0.25">
      <c r="A120" s="300" t="s">
        <v>413</v>
      </c>
      <c r="B120" s="281" t="s">
        <v>146</v>
      </c>
      <c r="C120" s="318" t="s">
        <v>486</v>
      </c>
      <c r="D120" s="131" t="s">
        <v>98</v>
      </c>
      <c r="E120" s="109">
        <f>E121+E122+E123+E124+E125</f>
        <v>395</v>
      </c>
      <c r="F120" s="299"/>
    </row>
    <row r="121" spans="1:6" x14ac:dyDescent="0.25">
      <c r="A121" s="301"/>
      <c r="B121" s="281"/>
      <c r="C121" s="318"/>
      <c r="D121" s="215" t="s">
        <v>9</v>
      </c>
      <c r="E121" s="132">
        <f>'Прил 11 Перечень мероприятий'!G123</f>
        <v>395</v>
      </c>
      <c r="F121" s="299"/>
    </row>
    <row r="122" spans="1:6" x14ac:dyDescent="0.25">
      <c r="A122" s="301"/>
      <c r="B122" s="281"/>
      <c r="C122" s="318"/>
      <c r="D122" s="215" t="s">
        <v>97</v>
      </c>
      <c r="E122" s="132">
        <f>'Прил 11 Перечень мероприятий'!H123</f>
        <v>0</v>
      </c>
      <c r="F122" s="299"/>
    </row>
    <row r="123" spans="1:6" x14ac:dyDescent="0.25">
      <c r="A123" s="301"/>
      <c r="B123" s="281"/>
      <c r="C123" s="318"/>
      <c r="D123" s="215" t="s">
        <v>149</v>
      </c>
      <c r="E123" s="132">
        <f>'Прил 11 Перечень мероприятий'!I123</f>
        <v>0</v>
      </c>
      <c r="F123" s="299"/>
    </row>
    <row r="124" spans="1:6" x14ac:dyDescent="0.25">
      <c r="A124" s="301"/>
      <c r="B124" s="281"/>
      <c r="C124" s="318"/>
      <c r="D124" s="215" t="s">
        <v>166</v>
      </c>
      <c r="E124" s="132">
        <f>'Прил 11 Перечень мероприятий'!J123</f>
        <v>0</v>
      </c>
      <c r="F124" s="299"/>
    </row>
    <row r="125" spans="1:6" x14ac:dyDescent="0.25">
      <c r="A125" s="301"/>
      <c r="B125" s="281"/>
      <c r="C125" s="318"/>
      <c r="D125" s="215" t="s">
        <v>167</v>
      </c>
      <c r="E125" s="132">
        <f>'Прил 11 Перечень мероприятий'!K123</f>
        <v>0</v>
      </c>
      <c r="F125" s="299"/>
    </row>
    <row r="126" spans="1:6" x14ac:dyDescent="0.25">
      <c r="A126" s="301"/>
      <c r="B126" s="281" t="s">
        <v>18</v>
      </c>
      <c r="C126" s="318" t="s">
        <v>487</v>
      </c>
      <c r="D126" s="131" t="s">
        <v>98</v>
      </c>
      <c r="E126" s="109">
        <f>E127+E128+E129+E130+E131</f>
        <v>1888</v>
      </c>
      <c r="F126" s="299"/>
    </row>
    <row r="127" spans="1:6" x14ac:dyDescent="0.25">
      <c r="A127" s="301"/>
      <c r="B127" s="281"/>
      <c r="C127" s="318"/>
      <c r="D127" s="215" t="s">
        <v>9</v>
      </c>
      <c r="E127" s="132">
        <f>'Прил 11 Перечень мероприятий'!G124</f>
        <v>1888</v>
      </c>
      <c r="F127" s="299"/>
    </row>
    <row r="128" spans="1:6" x14ac:dyDescent="0.25">
      <c r="A128" s="301"/>
      <c r="B128" s="281"/>
      <c r="C128" s="318"/>
      <c r="D128" s="215" t="s">
        <v>97</v>
      </c>
      <c r="E128" s="132">
        <f>'Прил 11 Перечень мероприятий'!H124</f>
        <v>0</v>
      </c>
      <c r="F128" s="299"/>
    </row>
    <row r="129" spans="1:6" x14ac:dyDescent="0.25">
      <c r="A129" s="301"/>
      <c r="B129" s="281"/>
      <c r="C129" s="318"/>
      <c r="D129" s="215" t="s">
        <v>149</v>
      </c>
      <c r="E129" s="132">
        <f>'Прил 11 Перечень мероприятий'!I124</f>
        <v>0</v>
      </c>
      <c r="F129" s="299"/>
    </row>
    <row r="130" spans="1:6" x14ac:dyDescent="0.25">
      <c r="A130" s="301"/>
      <c r="B130" s="281"/>
      <c r="C130" s="318"/>
      <c r="D130" s="215" t="s">
        <v>166</v>
      </c>
      <c r="E130" s="132">
        <f>'Прил 11 Перечень мероприятий'!J124</f>
        <v>0</v>
      </c>
      <c r="F130" s="299"/>
    </row>
    <row r="131" spans="1:6" x14ac:dyDescent="0.25">
      <c r="A131" s="302"/>
      <c r="B131" s="281"/>
      <c r="C131" s="318"/>
      <c r="D131" s="215" t="s">
        <v>167</v>
      </c>
      <c r="E131" s="132">
        <f>'Прил 11 Перечень мероприятий'!K124</f>
        <v>0</v>
      </c>
      <c r="F131" s="299"/>
    </row>
    <row r="132" spans="1:6" ht="36.75" customHeight="1" x14ac:dyDescent="0.25">
      <c r="A132" s="300" t="s">
        <v>373</v>
      </c>
      <c r="B132" s="281" t="s">
        <v>146</v>
      </c>
      <c r="C132" s="305" t="s">
        <v>453</v>
      </c>
      <c r="D132" s="131" t="s">
        <v>98</v>
      </c>
      <c r="E132" s="109">
        <f>E133+E134+E135+E136+E137</f>
        <v>9575</v>
      </c>
      <c r="F132" s="299"/>
    </row>
    <row r="133" spans="1:6" ht="33" customHeight="1" x14ac:dyDescent="0.25">
      <c r="A133" s="301"/>
      <c r="B133" s="281"/>
      <c r="C133" s="306"/>
      <c r="D133" s="215" t="s">
        <v>9</v>
      </c>
      <c r="E133" s="132">
        <f>'Прил 11 Перечень мероприятий'!G127</f>
        <v>1915</v>
      </c>
      <c r="F133" s="299"/>
    </row>
    <row r="134" spans="1:6" ht="30.75" customHeight="1" x14ac:dyDescent="0.25">
      <c r="A134" s="301"/>
      <c r="B134" s="281"/>
      <c r="C134" s="306"/>
      <c r="D134" s="215" t="s">
        <v>97</v>
      </c>
      <c r="E134" s="132">
        <f>'Прил 11 Перечень мероприятий'!H127</f>
        <v>1915</v>
      </c>
      <c r="F134" s="299"/>
    </row>
    <row r="135" spans="1:6" ht="30.75" customHeight="1" x14ac:dyDescent="0.25">
      <c r="A135" s="301"/>
      <c r="B135" s="281"/>
      <c r="C135" s="306"/>
      <c r="D135" s="215" t="s">
        <v>149</v>
      </c>
      <c r="E135" s="132">
        <f>'Прил 11 Перечень мероприятий'!I127</f>
        <v>1915</v>
      </c>
      <c r="F135" s="299"/>
    </row>
    <row r="136" spans="1:6" ht="27" customHeight="1" x14ac:dyDescent="0.25">
      <c r="A136" s="301"/>
      <c r="B136" s="281"/>
      <c r="C136" s="306"/>
      <c r="D136" s="215" t="s">
        <v>166</v>
      </c>
      <c r="E136" s="132">
        <f>'Прил 11 Перечень мероприятий'!J127</f>
        <v>1915</v>
      </c>
      <c r="F136" s="299"/>
    </row>
    <row r="137" spans="1:6" ht="33" customHeight="1" x14ac:dyDescent="0.25">
      <c r="A137" s="302"/>
      <c r="B137" s="281"/>
      <c r="C137" s="309"/>
      <c r="D137" s="215" t="s">
        <v>167</v>
      </c>
      <c r="E137" s="132">
        <f>'Прил 11 Перечень мероприятий'!K127</f>
        <v>1915</v>
      </c>
      <c r="F137" s="299"/>
    </row>
    <row r="138" spans="1:6" ht="92.25" customHeight="1" x14ac:dyDescent="0.25">
      <c r="A138" s="300" t="s">
        <v>378</v>
      </c>
      <c r="B138" s="281" t="s">
        <v>146</v>
      </c>
      <c r="C138" s="336" t="s">
        <v>454</v>
      </c>
      <c r="D138" s="131" t="s">
        <v>98</v>
      </c>
      <c r="E138" s="109">
        <f>E139+E140+E141+E142+E143</f>
        <v>14258.600000000002</v>
      </c>
      <c r="F138" s="299"/>
    </row>
    <row r="139" spans="1:6" ht="106.5" customHeight="1" x14ac:dyDescent="0.25">
      <c r="A139" s="301"/>
      <c r="B139" s="281"/>
      <c r="C139" s="337"/>
      <c r="D139" s="215" t="s">
        <v>9</v>
      </c>
      <c r="E139" s="132">
        <f>'Прил 11 Перечень мероприятий'!G131</f>
        <v>2265.8000000000002</v>
      </c>
      <c r="F139" s="299"/>
    </row>
    <row r="140" spans="1:6" ht="61.5" customHeight="1" x14ac:dyDescent="0.25">
      <c r="A140" s="301"/>
      <c r="B140" s="281"/>
      <c r="C140" s="337"/>
      <c r="D140" s="215" t="s">
        <v>97</v>
      </c>
      <c r="E140" s="132">
        <f>'Прил 11 Перечень мероприятий'!H131</f>
        <v>2998.2</v>
      </c>
      <c r="F140" s="299"/>
    </row>
    <row r="141" spans="1:6" ht="74.25" customHeight="1" x14ac:dyDescent="0.25">
      <c r="A141" s="301"/>
      <c r="B141" s="281"/>
      <c r="C141" s="337"/>
      <c r="D141" s="215" t="s">
        <v>149</v>
      </c>
      <c r="E141" s="132">
        <f>'Прил 11 Перечень мероприятий'!I131</f>
        <v>2998.2</v>
      </c>
      <c r="F141" s="299"/>
    </row>
    <row r="142" spans="1:6" ht="71.25" customHeight="1" x14ac:dyDescent="0.25">
      <c r="A142" s="301"/>
      <c r="B142" s="281"/>
      <c r="C142" s="337"/>
      <c r="D142" s="215" t="s">
        <v>166</v>
      </c>
      <c r="E142" s="132">
        <f>'Прил 11 Перечень мероприятий'!J131</f>
        <v>2998.2</v>
      </c>
      <c r="F142" s="299"/>
    </row>
    <row r="143" spans="1:6" ht="62.25" customHeight="1" x14ac:dyDescent="0.25">
      <c r="A143" s="302"/>
      <c r="B143" s="281"/>
      <c r="C143" s="338"/>
      <c r="D143" s="215" t="s">
        <v>167</v>
      </c>
      <c r="E143" s="132">
        <f>'Прил 11 Перечень мероприятий'!K131</f>
        <v>2998.2</v>
      </c>
      <c r="F143" s="299"/>
    </row>
    <row r="144" spans="1:6" ht="32.25" customHeight="1" x14ac:dyDescent="0.25">
      <c r="A144" s="300" t="s">
        <v>381</v>
      </c>
      <c r="B144" s="281" t="s">
        <v>146</v>
      </c>
      <c r="C144" s="305" t="s">
        <v>455</v>
      </c>
      <c r="D144" s="131" t="s">
        <v>98</v>
      </c>
      <c r="E144" s="109">
        <f>E145+E146+E147+E148+E149</f>
        <v>790</v>
      </c>
      <c r="F144" s="299"/>
    </row>
    <row r="145" spans="1:6" ht="21.75" customHeight="1" x14ac:dyDescent="0.25">
      <c r="A145" s="301"/>
      <c r="B145" s="281"/>
      <c r="C145" s="306"/>
      <c r="D145" s="215" t="s">
        <v>9</v>
      </c>
      <c r="E145" s="132">
        <f>'Прил 11 Перечень мероприятий'!G135</f>
        <v>158</v>
      </c>
      <c r="F145" s="299"/>
    </row>
    <row r="146" spans="1:6" x14ac:dyDescent="0.25">
      <c r="A146" s="301"/>
      <c r="B146" s="281"/>
      <c r="C146" s="306"/>
      <c r="D146" s="215" t="s">
        <v>97</v>
      </c>
      <c r="E146" s="132">
        <f>'Прил 11 Перечень мероприятий'!H135</f>
        <v>158</v>
      </c>
      <c r="F146" s="299"/>
    </row>
    <row r="147" spans="1:6" x14ac:dyDescent="0.25">
      <c r="A147" s="301"/>
      <c r="B147" s="281"/>
      <c r="C147" s="306"/>
      <c r="D147" s="215" t="s">
        <v>149</v>
      </c>
      <c r="E147" s="132">
        <f>'Прил 11 Перечень мероприятий'!I135</f>
        <v>158</v>
      </c>
      <c r="F147" s="299"/>
    </row>
    <row r="148" spans="1:6" x14ac:dyDescent="0.25">
      <c r="A148" s="301"/>
      <c r="B148" s="281"/>
      <c r="C148" s="306"/>
      <c r="D148" s="215" t="s">
        <v>166</v>
      </c>
      <c r="E148" s="132">
        <f>'Прил 11 Перечень мероприятий'!J135</f>
        <v>158</v>
      </c>
      <c r="F148" s="299"/>
    </row>
    <row r="149" spans="1:6" x14ac:dyDescent="0.25">
      <c r="A149" s="302"/>
      <c r="B149" s="281"/>
      <c r="C149" s="309"/>
      <c r="D149" s="215" t="s">
        <v>167</v>
      </c>
      <c r="E149" s="132">
        <f>'Прил 11 Перечень мероприятий'!K135</f>
        <v>158</v>
      </c>
      <c r="F149" s="299"/>
    </row>
    <row r="150" spans="1:6" ht="27.75" customHeight="1" x14ac:dyDescent="0.25">
      <c r="A150" s="300" t="s">
        <v>356</v>
      </c>
      <c r="B150" s="281" t="s">
        <v>146</v>
      </c>
      <c r="C150" s="305" t="s">
        <v>456</v>
      </c>
      <c r="D150" s="131" t="s">
        <v>98</v>
      </c>
      <c r="E150" s="109">
        <f>E151+E152+E153+E154+E155</f>
        <v>2765.3999999999996</v>
      </c>
      <c r="F150" s="300"/>
    </row>
    <row r="151" spans="1:6" ht="28.5" customHeight="1" x14ac:dyDescent="0.25">
      <c r="A151" s="301"/>
      <c r="B151" s="281"/>
      <c r="C151" s="306"/>
      <c r="D151" s="215" t="s">
        <v>9</v>
      </c>
      <c r="E151" s="132">
        <f>'Прил 11 Перечень мероприятий'!G139</f>
        <v>1083</v>
      </c>
      <c r="F151" s="301"/>
    </row>
    <row r="152" spans="1:6" ht="33" customHeight="1" x14ac:dyDescent="0.25">
      <c r="A152" s="301"/>
      <c r="B152" s="281"/>
      <c r="C152" s="306"/>
      <c r="D152" s="215" t="s">
        <v>97</v>
      </c>
      <c r="E152" s="132">
        <f>'Прил 11 Перечень мероприятий'!H139</f>
        <v>420.6</v>
      </c>
      <c r="F152" s="301"/>
    </row>
    <row r="153" spans="1:6" ht="38.25" customHeight="1" x14ac:dyDescent="0.25">
      <c r="A153" s="301"/>
      <c r="B153" s="281"/>
      <c r="C153" s="306"/>
      <c r="D153" s="215" t="s">
        <v>149</v>
      </c>
      <c r="E153" s="132">
        <f>'Прил 11 Перечень мероприятий'!I139</f>
        <v>420.6</v>
      </c>
      <c r="F153" s="301"/>
    </row>
    <row r="154" spans="1:6" ht="43.5" customHeight="1" x14ac:dyDescent="0.25">
      <c r="A154" s="301"/>
      <c r="B154" s="281"/>
      <c r="C154" s="306"/>
      <c r="D154" s="215" t="s">
        <v>166</v>
      </c>
      <c r="E154" s="132">
        <f>'Прил 11 Перечень мероприятий'!J139</f>
        <v>420.6</v>
      </c>
      <c r="F154" s="301"/>
    </row>
    <row r="155" spans="1:6" ht="36.75" customHeight="1" x14ac:dyDescent="0.25">
      <c r="A155" s="302"/>
      <c r="B155" s="281"/>
      <c r="C155" s="309"/>
      <c r="D155" s="215" t="s">
        <v>167</v>
      </c>
      <c r="E155" s="132">
        <f>'Прил 11 Перечень мероприятий'!K139</f>
        <v>420.6</v>
      </c>
      <c r="F155" s="302"/>
    </row>
    <row r="156" spans="1:6" x14ac:dyDescent="0.25">
      <c r="A156" s="300" t="s">
        <v>357</v>
      </c>
      <c r="B156" s="281" t="s">
        <v>146</v>
      </c>
      <c r="C156" s="305" t="s">
        <v>457</v>
      </c>
      <c r="D156" s="131" t="s">
        <v>98</v>
      </c>
      <c r="E156" s="109">
        <f>E157+E158+E159+E160+E161</f>
        <v>6500</v>
      </c>
      <c r="F156" s="300"/>
    </row>
    <row r="157" spans="1:6" x14ac:dyDescent="0.25">
      <c r="A157" s="301"/>
      <c r="B157" s="281"/>
      <c r="C157" s="306"/>
      <c r="D157" s="215" t="s">
        <v>9</v>
      </c>
      <c r="E157" s="132">
        <f>'Прил 11 Перечень мероприятий'!G143</f>
        <v>1300</v>
      </c>
      <c r="F157" s="301"/>
    </row>
    <row r="158" spans="1:6" x14ac:dyDescent="0.25">
      <c r="A158" s="301"/>
      <c r="B158" s="281"/>
      <c r="C158" s="306"/>
      <c r="D158" s="215" t="s">
        <v>97</v>
      </c>
      <c r="E158" s="132">
        <f>'Прил 11 Перечень мероприятий'!H143</f>
        <v>1300</v>
      </c>
      <c r="F158" s="301"/>
    </row>
    <row r="159" spans="1:6" x14ac:dyDescent="0.25">
      <c r="A159" s="301"/>
      <c r="B159" s="281"/>
      <c r="C159" s="306"/>
      <c r="D159" s="215" t="s">
        <v>149</v>
      </c>
      <c r="E159" s="132">
        <f>'Прил 11 Перечень мероприятий'!I143</f>
        <v>1300</v>
      </c>
      <c r="F159" s="301"/>
    </row>
    <row r="160" spans="1:6" x14ac:dyDescent="0.25">
      <c r="A160" s="301"/>
      <c r="B160" s="281"/>
      <c r="C160" s="306"/>
      <c r="D160" s="215" t="s">
        <v>166</v>
      </c>
      <c r="E160" s="132">
        <f>'Прил 11 Перечень мероприятий'!J143</f>
        <v>1300</v>
      </c>
      <c r="F160" s="301"/>
    </row>
    <row r="161" spans="1:6" x14ac:dyDescent="0.25">
      <c r="A161" s="302"/>
      <c r="B161" s="281"/>
      <c r="C161" s="309"/>
      <c r="D161" s="215" t="s">
        <v>167</v>
      </c>
      <c r="E161" s="132">
        <f>'Прил 11 Перечень мероприятий'!K143</f>
        <v>1300</v>
      </c>
      <c r="F161" s="302"/>
    </row>
    <row r="162" spans="1:6" x14ac:dyDescent="0.25">
      <c r="A162" s="300" t="s">
        <v>358</v>
      </c>
      <c r="B162" s="281" t="s">
        <v>146</v>
      </c>
      <c r="C162" s="305" t="s">
        <v>458</v>
      </c>
      <c r="D162" s="131" t="s">
        <v>98</v>
      </c>
      <c r="E162" s="109">
        <f>E163+E164+E165+E166+E167</f>
        <v>120</v>
      </c>
      <c r="F162" s="300"/>
    </row>
    <row r="163" spans="1:6" x14ac:dyDescent="0.25">
      <c r="A163" s="301"/>
      <c r="B163" s="281"/>
      <c r="C163" s="306"/>
      <c r="D163" s="215" t="s">
        <v>9</v>
      </c>
      <c r="E163" s="132">
        <f>'Прил 11 Перечень мероприятий'!G147+'Прил 11 Перечень мероприятий'!G147</f>
        <v>40</v>
      </c>
      <c r="F163" s="301"/>
    </row>
    <row r="164" spans="1:6" x14ac:dyDescent="0.25">
      <c r="A164" s="301"/>
      <c r="B164" s="281"/>
      <c r="C164" s="306"/>
      <c r="D164" s="215" t="s">
        <v>97</v>
      </c>
      <c r="E164" s="132">
        <f>'Прил 11 Перечень мероприятий'!H147</f>
        <v>20</v>
      </c>
      <c r="F164" s="301"/>
    </row>
    <row r="165" spans="1:6" x14ac:dyDescent="0.25">
      <c r="A165" s="301"/>
      <c r="B165" s="281"/>
      <c r="C165" s="306"/>
      <c r="D165" s="215" t="s">
        <v>149</v>
      </c>
      <c r="E165" s="132">
        <f>'Прил 11 Перечень мероприятий'!I147</f>
        <v>20</v>
      </c>
      <c r="F165" s="301"/>
    </row>
    <row r="166" spans="1:6" x14ac:dyDescent="0.25">
      <c r="A166" s="301"/>
      <c r="B166" s="281"/>
      <c r="C166" s="306"/>
      <c r="D166" s="215" t="s">
        <v>166</v>
      </c>
      <c r="E166" s="132">
        <f>'Прил 11 Перечень мероприятий'!J147</f>
        <v>20</v>
      </c>
      <c r="F166" s="301"/>
    </row>
    <row r="167" spans="1:6" x14ac:dyDescent="0.25">
      <c r="A167" s="302"/>
      <c r="B167" s="281"/>
      <c r="C167" s="309"/>
      <c r="D167" s="215" t="s">
        <v>167</v>
      </c>
      <c r="E167" s="132">
        <f>'Прил 11 Перечень мероприятий'!K147</f>
        <v>20</v>
      </c>
      <c r="F167" s="302"/>
    </row>
    <row r="168" spans="1:6" ht="21.75" customHeight="1" x14ac:dyDescent="0.25">
      <c r="A168" s="300" t="s">
        <v>359</v>
      </c>
      <c r="B168" s="281" t="s">
        <v>146</v>
      </c>
      <c r="C168" s="305" t="s">
        <v>459</v>
      </c>
      <c r="D168" s="131" t="s">
        <v>98</v>
      </c>
      <c r="E168" s="109">
        <f>E169+E170+E171+E172+E173</f>
        <v>750</v>
      </c>
      <c r="F168" s="300"/>
    </row>
    <row r="169" spans="1:6" x14ac:dyDescent="0.25">
      <c r="A169" s="301"/>
      <c r="B169" s="281"/>
      <c r="C169" s="306"/>
      <c r="D169" s="215" t="s">
        <v>9</v>
      </c>
      <c r="E169" s="132">
        <f>'Прил 11 Перечень мероприятий'!G151</f>
        <v>150</v>
      </c>
      <c r="F169" s="301"/>
    </row>
    <row r="170" spans="1:6" x14ac:dyDescent="0.25">
      <c r="A170" s="301"/>
      <c r="B170" s="281"/>
      <c r="C170" s="306"/>
      <c r="D170" s="215" t="s">
        <v>97</v>
      </c>
      <c r="E170" s="132">
        <f>'Прил 11 Перечень мероприятий'!H151</f>
        <v>150</v>
      </c>
      <c r="F170" s="301"/>
    </row>
    <row r="171" spans="1:6" x14ac:dyDescent="0.25">
      <c r="A171" s="301"/>
      <c r="B171" s="281"/>
      <c r="C171" s="306"/>
      <c r="D171" s="215" t="s">
        <v>149</v>
      </c>
      <c r="E171" s="132">
        <f>'Прил 11 Перечень мероприятий'!I150</f>
        <v>150</v>
      </c>
      <c r="F171" s="301"/>
    </row>
    <row r="172" spans="1:6" x14ac:dyDescent="0.25">
      <c r="A172" s="301"/>
      <c r="B172" s="281"/>
      <c r="C172" s="306"/>
      <c r="D172" s="215" t="s">
        <v>166</v>
      </c>
      <c r="E172" s="132">
        <f>'Прил 11 Перечень мероприятий'!J151</f>
        <v>150</v>
      </c>
      <c r="F172" s="301"/>
    </row>
    <row r="173" spans="1:6" x14ac:dyDescent="0.25">
      <c r="A173" s="302"/>
      <c r="B173" s="281"/>
      <c r="C173" s="309"/>
      <c r="D173" s="215" t="s">
        <v>167</v>
      </c>
      <c r="E173" s="132">
        <f>'Прил 11 Перечень мероприятий'!K151</f>
        <v>150</v>
      </c>
      <c r="F173" s="302"/>
    </row>
    <row r="174" spans="1:6" x14ac:dyDescent="0.25">
      <c r="A174" s="300" t="s">
        <v>360</v>
      </c>
      <c r="B174" s="281" t="s">
        <v>146</v>
      </c>
      <c r="C174" s="305" t="s">
        <v>460</v>
      </c>
      <c r="D174" s="131" t="s">
        <v>98</v>
      </c>
      <c r="E174" s="109">
        <f>E175+E176+E177+E178+E179</f>
        <v>3450</v>
      </c>
      <c r="F174" s="300"/>
    </row>
    <row r="175" spans="1:6" x14ac:dyDescent="0.25">
      <c r="A175" s="301"/>
      <c r="B175" s="281"/>
      <c r="C175" s="306"/>
      <c r="D175" s="215" t="s">
        <v>9</v>
      </c>
      <c r="E175" s="132">
        <f>'Прил 11 Перечень мероприятий'!G155</f>
        <v>690</v>
      </c>
      <c r="F175" s="301"/>
    </row>
    <row r="176" spans="1:6" x14ac:dyDescent="0.25">
      <c r="A176" s="301"/>
      <c r="B176" s="281"/>
      <c r="C176" s="306"/>
      <c r="D176" s="215" t="s">
        <v>97</v>
      </c>
      <c r="E176" s="132">
        <f>'Прил 11 Перечень мероприятий'!H155</f>
        <v>690</v>
      </c>
      <c r="F176" s="301"/>
    </row>
    <row r="177" spans="1:6" x14ac:dyDescent="0.25">
      <c r="A177" s="301"/>
      <c r="B177" s="281"/>
      <c r="C177" s="306"/>
      <c r="D177" s="215" t="s">
        <v>149</v>
      </c>
      <c r="E177" s="132">
        <f>'Прил 11 Перечень мероприятий'!I155</f>
        <v>690</v>
      </c>
      <c r="F177" s="301"/>
    </row>
    <row r="178" spans="1:6" x14ac:dyDescent="0.25">
      <c r="A178" s="301"/>
      <c r="B178" s="281"/>
      <c r="C178" s="306"/>
      <c r="D178" s="215" t="s">
        <v>166</v>
      </c>
      <c r="E178" s="132">
        <f>'Прил 11 Перечень мероприятий'!J155</f>
        <v>690</v>
      </c>
      <c r="F178" s="301"/>
    </row>
    <row r="179" spans="1:6" x14ac:dyDescent="0.25">
      <c r="A179" s="302"/>
      <c r="B179" s="281"/>
      <c r="C179" s="309"/>
      <c r="D179" s="215" t="s">
        <v>167</v>
      </c>
      <c r="E179" s="132">
        <f>'Прил 11 Перечень мероприятий'!K155</f>
        <v>690</v>
      </c>
      <c r="F179" s="302"/>
    </row>
    <row r="180" spans="1:6" ht="15" customHeight="1" x14ac:dyDescent="0.25">
      <c r="A180" s="300" t="s">
        <v>382</v>
      </c>
      <c r="B180" s="281" t="s">
        <v>146</v>
      </c>
      <c r="C180" s="305" t="s">
        <v>170</v>
      </c>
      <c r="D180" s="131" t="s">
        <v>98</v>
      </c>
      <c r="E180" s="109">
        <f>E181+E182+E183+E184+E185</f>
        <v>1500</v>
      </c>
      <c r="F180" s="300"/>
    </row>
    <row r="181" spans="1:6" x14ac:dyDescent="0.25">
      <c r="A181" s="301"/>
      <c r="B181" s="281"/>
      <c r="C181" s="306"/>
      <c r="D181" s="215" t="s">
        <v>9</v>
      </c>
      <c r="E181" s="132">
        <f>'Прил 11 Перечень мероприятий'!G159</f>
        <v>1500</v>
      </c>
      <c r="F181" s="301"/>
    </row>
    <row r="182" spans="1:6" x14ac:dyDescent="0.25">
      <c r="A182" s="301"/>
      <c r="B182" s="281"/>
      <c r="C182" s="306"/>
      <c r="D182" s="215" t="s">
        <v>97</v>
      </c>
      <c r="E182" s="132">
        <f>'Прил 11 Перечень мероприятий'!H159</f>
        <v>0</v>
      </c>
      <c r="F182" s="301"/>
    </row>
    <row r="183" spans="1:6" x14ac:dyDescent="0.25">
      <c r="A183" s="301"/>
      <c r="B183" s="281"/>
      <c r="C183" s="306"/>
      <c r="D183" s="215" t="s">
        <v>149</v>
      </c>
      <c r="E183" s="132">
        <f>'Прил 11 Перечень мероприятий'!I159</f>
        <v>0</v>
      </c>
      <c r="F183" s="301"/>
    </row>
    <row r="184" spans="1:6" x14ac:dyDescent="0.25">
      <c r="A184" s="301"/>
      <c r="B184" s="281"/>
      <c r="C184" s="306"/>
      <c r="D184" s="215" t="s">
        <v>166</v>
      </c>
      <c r="E184" s="132">
        <f>'Прил 11 Перечень мероприятий'!J159</f>
        <v>0</v>
      </c>
      <c r="F184" s="301"/>
    </row>
    <row r="185" spans="1:6" x14ac:dyDescent="0.25">
      <c r="A185" s="301"/>
      <c r="B185" s="281"/>
      <c r="C185" s="306"/>
      <c r="D185" s="215" t="s">
        <v>167</v>
      </c>
      <c r="E185" s="132">
        <f>'Прил 11 Перечень мероприятий'!K159</f>
        <v>0</v>
      </c>
      <c r="F185" s="301"/>
    </row>
    <row r="186" spans="1:6" ht="15" customHeight="1" x14ac:dyDescent="0.25">
      <c r="A186" s="301"/>
      <c r="B186" s="281" t="s">
        <v>18</v>
      </c>
      <c r="C186" s="306"/>
      <c r="D186" s="131" t="s">
        <v>98</v>
      </c>
      <c r="E186" s="109">
        <f>E187+E188+E189+E190+E191</f>
        <v>0</v>
      </c>
      <c r="F186" s="301"/>
    </row>
    <row r="187" spans="1:6" x14ac:dyDescent="0.25">
      <c r="A187" s="301"/>
      <c r="B187" s="281"/>
      <c r="C187" s="306"/>
      <c r="D187" s="215" t="s">
        <v>9</v>
      </c>
      <c r="E187" s="132">
        <f>'Прил 11 Перечень мероприятий'!G160</f>
        <v>0</v>
      </c>
      <c r="F187" s="301"/>
    </row>
    <row r="188" spans="1:6" x14ac:dyDescent="0.25">
      <c r="A188" s="301"/>
      <c r="B188" s="281"/>
      <c r="C188" s="306"/>
      <c r="D188" s="215" t="s">
        <v>97</v>
      </c>
      <c r="E188" s="132">
        <f>'Прил 11 Перечень мероприятий'!H160</f>
        <v>0</v>
      </c>
      <c r="F188" s="301"/>
    </row>
    <row r="189" spans="1:6" x14ac:dyDescent="0.25">
      <c r="A189" s="301"/>
      <c r="B189" s="281"/>
      <c r="C189" s="306"/>
      <c r="D189" s="215" t="s">
        <v>149</v>
      </c>
      <c r="E189" s="132">
        <f>'Прил 11 Перечень мероприятий'!I160</f>
        <v>0</v>
      </c>
      <c r="F189" s="301"/>
    </row>
    <row r="190" spans="1:6" x14ac:dyDescent="0.25">
      <c r="A190" s="301"/>
      <c r="B190" s="281"/>
      <c r="C190" s="306"/>
      <c r="D190" s="215" t="s">
        <v>166</v>
      </c>
      <c r="E190" s="132">
        <f>'Прил 11 Перечень мероприятий'!J160</f>
        <v>0</v>
      </c>
      <c r="F190" s="301"/>
    </row>
    <row r="191" spans="1:6" x14ac:dyDescent="0.25">
      <c r="A191" s="301"/>
      <c r="B191" s="281"/>
      <c r="C191" s="306"/>
      <c r="D191" s="215" t="s">
        <v>167</v>
      </c>
      <c r="E191" s="132">
        <f>'Прил 11 Перечень мероприятий'!K160</f>
        <v>0</v>
      </c>
      <c r="F191" s="301"/>
    </row>
    <row r="192" spans="1:6" ht="15" customHeight="1" x14ac:dyDescent="0.25">
      <c r="A192" s="301"/>
      <c r="B192" s="281" t="s">
        <v>57</v>
      </c>
      <c r="C192" s="306"/>
      <c r="D192" s="131" t="s">
        <v>98</v>
      </c>
      <c r="E192" s="109">
        <f>E193+E194+E195+E196+E197</f>
        <v>0</v>
      </c>
      <c r="F192" s="301"/>
    </row>
    <row r="193" spans="1:6" x14ac:dyDescent="0.25">
      <c r="A193" s="301"/>
      <c r="B193" s="281"/>
      <c r="C193" s="306"/>
      <c r="D193" s="215" t="s">
        <v>9</v>
      </c>
      <c r="E193" s="132">
        <f>'Прил 11 Перечень мероприятий'!G161</f>
        <v>0</v>
      </c>
      <c r="F193" s="301"/>
    </row>
    <row r="194" spans="1:6" x14ac:dyDescent="0.25">
      <c r="A194" s="301"/>
      <c r="B194" s="281"/>
      <c r="C194" s="306"/>
      <c r="D194" s="215" t="s">
        <v>97</v>
      </c>
      <c r="E194" s="132">
        <f>'Прил 11 Перечень мероприятий'!H160</f>
        <v>0</v>
      </c>
      <c r="F194" s="301"/>
    </row>
    <row r="195" spans="1:6" x14ac:dyDescent="0.25">
      <c r="A195" s="301"/>
      <c r="B195" s="281"/>
      <c r="C195" s="306"/>
      <c r="D195" s="215" t="s">
        <v>149</v>
      </c>
      <c r="E195" s="132">
        <f>'Прил 11 Перечень мероприятий'!I161</f>
        <v>0</v>
      </c>
      <c r="F195" s="301"/>
    </row>
    <row r="196" spans="1:6" x14ac:dyDescent="0.25">
      <c r="A196" s="301"/>
      <c r="B196" s="281"/>
      <c r="C196" s="306"/>
      <c r="D196" s="215" t="s">
        <v>166</v>
      </c>
      <c r="E196" s="132">
        <f>'Прил 11 Перечень мероприятий'!J161</f>
        <v>0</v>
      </c>
      <c r="F196" s="301"/>
    </row>
    <row r="197" spans="1:6" x14ac:dyDescent="0.25">
      <c r="A197" s="302"/>
      <c r="B197" s="281"/>
      <c r="C197" s="309"/>
      <c r="D197" s="215" t="s">
        <v>167</v>
      </c>
      <c r="E197" s="132">
        <f>'Прил 11 Перечень мероприятий'!K161</f>
        <v>0</v>
      </c>
      <c r="F197" s="302"/>
    </row>
    <row r="198" spans="1:6" ht="15" customHeight="1" x14ac:dyDescent="0.25">
      <c r="A198" s="300" t="s">
        <v>384</v>
      </c>
      <c r="B198" s="281" t="s">
        <v>146</v>
      </c>
      <c r="C198" s="305" t="s">
        <v>461</v>
      </c>
      <c r="D198" s="131" t="s">
        <v>98</v>
      </c>
      <c r="E198" s="109">
        <f>E199+E200+E201+E202+E203</f>
        <v>750</v>
      </c>
      <c r="F198" s="299"/>
    </row>
    <row r="199" spans="1:6" x14ac:dyDescent="0.25">
      <c r="A199" s="301"/>
      <c r="B199" s="281"/>
      <c r="C199" s="306"/>
      <c r="D199" s="215" t="s">
        <v>9</v>
      </c>
      <c r="E199" s="132">
        <f>'Прил 11 Перечень мероприятий'!G167</f>
        <v>150</v>
      </c>
      <c r="F199" s="299"/>
    </row>
    <row r="200" spans="1:6" x14ac:dyDescent="0.25">
      <c r="A200" s="301"/>
      <c r="B200" s="281"/>
      <c r="C200" s="306"/>
      <c r="D200" s="215" t="s">
        <v>97</v>
      </c>
      <c r="E200" s="132">
        <f>'Прил 11 Перечень мероприятий'!H167</f>
        <v>150</v>
      </c>
      <c r="F200" s="299"/>
    </row>
    <row r="201" spans="1:6" x14ac:dyDescent="0.25">
      <c r="A201" s="301"/>
      <c r="B201" s="281"/>
      <c r="C201" s="306"/>
      <c r="D201" s="215" t="s">
        <v>149</v>
      </c>
      <c r="E201" s="132">
        <f>'Прил 11 Перечень мероприятий'!I167</f>
        <v>150</v>
      </c>
      <c r="F201" s="299"/>
    </row>
    <row r="202" spans="1:6" x14ac:dyDescent="0.25">
      <c r="A202" s="301"/>
      <c r="B202" s="281"/>
      <c r="C202" s="306"/>
      <c r="D202" s="215" t="s">
        <v>166</v>
      </c>
      <c r="E202" s="132">
        <f>'Прил 11 Перечень мероприятий'!J167</f>
        <v>150</v>
      </c>
      <c r="F202" s="299"/>
    </row>
    <row r="203" spans="1:6" x14ac:dyDescent="0.25">
      <c r="A203" s="302"/>
      <c r="B203" s="281"/>
      <c r="C203" s="309"/>
      <c r="D203" s="215" t="s">
        <v>167</v>
      </c>
      <c r="E203" s="132">
        <f>'Прил 11 Перечень мероприятий'!K167</f>
        <v>150</v>
      </c>
      <c r="F203" s="299"/>
    </row>
    <row r="204" spans="1:6" ht="15" customHeight="1" x14ac:dyDescent="0.25">
      <c r="A204" s="300" t="s">
        <v>391</v>
      </c>
      <c r="B204" s="281" t="s">
        <v>146</v>
      </c>
      <c r="C204" s="305" t="s">
        <v>462</v>
      </c>
      <c r="D204" s="131" t="s">
        <v>98</v>
      </c>
      <c r="E204" s="109">
        <f>E205+E206+E207+E208+E209</f>
        <v>2250</v>
      </c>
      <c r="F204" s="299"/>
    </row>
    <row r="205" spans="1:6" x14ac:dyDescent="0.25">
      <c r="A205" s="301"/>
      <c r="B205" s="281"/>
      <c r="C205" s="306"/>
      <c r="D205" s="215" t="s">
        <v>9</v>
      </c>
      <c r="E205" s="132">
        <f>'Прил 11 Перечень мероприятий'!G171</f>
        <v>450</v>
      </c>
      <c r="F205" s="299"/>
    </row>
    <row r="206" spans="1:6" x14ac:dyDescent="0.25">
      <c r="A206" s="301"/>
      <c r="B206" s="281"/>
      <c r="C206" s="306"/>
      <c r="D206" s="215" t="s">
        <v>97</v>
      </c>
      <c r="E206" s="132">
        <f>'Прил 11 Перечень мероприятий'!H171</f>
        <v>450</v>
      </c>
      <c r="F206" s="299"/>
    </row>
    <row r="207" spans="1:6" x14ac:dyDescent="0.25">
      <c r="A207" s="301"/>
      <c r="B207" s="281"/>
      <c r="C207" s="306"/>
      <c r="D207" s="215" t="s">
        <v>149</v>
      </c>
      <c r="E207" s="132">
        <f>'Прил 11 Перечень мероприятий'!I171</f>
        <v>450</v>
      </c>
      <c r="F207" s="299"/>
    </row>
    <row r="208" spans="1:6" x14ac:dyDescent="0.25">
      <c r="A208" s="301"/>
      <c r="B208" s="281"/>
      <c r="C208" s="306"/>
      <c r="D208" s="215" t="s">
        <v>166</v>
      </c>
      <c r="E208" s="132">
        <f>'Прил 11 Перечень мероприятий'!J171</f>
        <v>450</v>
      </c>
      <c r="F208" s="299"/>
    </row>
    <row r="209" spans="1:6" x14ac:dyDescent="0.25">
      <c r="A209" s="302"/>
      <c r="B209" s="281"/>
      <c r="C209" s="309"/>
      <c r="D209" s="215" t="s">
        <v>167</v>
      </c>
      <c r="E209" s="132">
        <f>'Прил 11 Перечень мероприятий'!K171</f>
        <v>450</v>
      </c>
      <c r="F209" s="299"/>
    </row>
    <row r="210" spans="1:6" ht="15" customHeight="1" x14ac:dyDescent="0.25">
      <c r="A210" s="300" t="s">
        <v>389</v>
      </c>
      <c r="B210" s="281" t="s">
        <v>146</v>
      </c>
      <c r="C210" s="305" t="s">
        <v>491</v>
      </c>
      <c r="D210" s="131" t="s">
        <v>98</v>
      </c>
      <c r="E210" s="109">
        <f>E211+E212+E213+E214+E215</f>
        <v>250</v>
      </c>
      <c r="F210" s="299"/>
    </row>
    <row r="211" spans="1:6" x14ac:dyDescent="0.25">
      <c r="A211" s="301"/>
      <c r="B211" s="281"/>
      <c r="C211" s="306"/>
      <c r="D211" s="215" t="s">
        <v>9</v>
      </c>
      <c r="E211" s="132">
        <f>'Прил 11 Перечень мероприятий'!G175</f>
        <v>50</v>
      </c>
      <c r="F211" s="299"/>
    </row>
    <row r="212" spans="1:6" x14ac:dyDescent="0.25">
      <c r="A212" s="301"/>
      <c r="B212" s="281"/>
      <c r="C212" s="306"/>
      <c r="D212" s="215" t="s">
        <v>97</v>
      </c>
      <c r="E212" s="132">
        <f>'Прил 11 Перечень мероприятий'!H175</f>
        <v>50</v>
      </c>
      <c r="F212" s="299"/>
    </row>
    <row r="213" spans="1:6" x14ac:dyDescent="0.25">
      <c r="A213" s="301"/>
      <c r="B213" s="281"/>
      <c r="C213" s="306"/>
      <c r="D213" s="215" t="s">
        <v>149</v>
      </c>
      <c r="E213" s="132">
        <f>'Прил 11 Перечень мероприятий'!I175</f>
        <v>50</v>
      </c>
      <c r="F213" s="299"/>
    </row>
    <row r="214" spans="1:6" x14ac:dyDescent="0.25">
      <c r="A214" s="301"/>
      <c r="B214" s="281"/>
      <c r="C214" s="306"/>
      <c r="D214" s="215" t="s">
        <v>166</v>
      </c>
      <c r="E214" s="132">
        <f>'Прил 11 Перечень мероприятий'!J175</f>
        <v>50</v>
      </c>
      <c r="F214" s="299"/>
    </row>
    <row r="215" spans="1:6" x14ac:dyDescent="0.25">
      <c r="A215" s="302"/>
      <c r="B215" s="281"/>
      <c r="C215" s="309"/>
      <c r="D215" s="215" t="s">
        <v>167</v>
      </c>
      <c r="E215" s="132">
        <f>'Прил 11 Перечень мероприятий'!K175</f>
        <v>50</v>
      </c>
      <c r="F215" s="299"/>
    </row>
    <row r="216" spans="1:6" ht="15" customHeight="1" x14ac:dyDescent="0.25">
      <c r="A216" s="300" t="s">
        <v>393</v>
      </c>
      <c r="B216" s="281" t="s">
        <v>146</v>
      </c>
      <c r="C216" s="305" t="s">
        <v>463</v>
      </c>
      <c r="D216" s="131" t="s">
        <v>98</v>
      </c>
      <c r="E216" s="109">
        <f>E217+E218+E219+E220+E221</f>
        <v>1000</v>
      </c>
      <c r="F216" s="299"/>
    </row>
    <row r="217" spans="1:6" x14ac:dyDescent="0.25">
      <c r="A217" s="301"/>
      <c r="B217" s="281"/>
      <c r="C217" s="306"/>
      <c r="D217" s="215" t="s">
        <v>9</v>
      </c>
      <c r="E217" s="132">
        <f>'Прил 11 Перечень мероприятий'!G179</f>
        <v>200</v>
      </c>
      <c r="F217" s="299"/>
    </row>
    <row r="218" spans="1:6" x14ac:dyDescent="0.25">
      <c r="A218" s="301"/>
      <c r="B218" s="281"/>
      <c r="C218" s="306"/>
      <c r="D218" s="215" t="s">
        <v>97</v>
      </c>
      <c r="E218" s="132">
        <f>'Прил 11 Перечень мероприятий'!H179</f>
        <v>200</v>
      </c>
      <c r="F218" s="299"/>
    </row>
    <row r="219" spans="1:6" x14ac:dyDescent="0.25">
      <c r="A219" s="301"/>
      <c r="B219" s="281"/>
      <c r="C219" s="306"/>
      <c r="D219" s="215" t="s">
        <v>149</v>
      </c>
      <c r="E219" s="132">
        <f>'Прил 11 Перечень мероприятий'!I179</f>
        <v>200</v>
      </c>
      <c r="F219" s="299"/>
    </row>
    <row r="220" spans="1:6" x14ac:dyDescent="0.25">
      <c r="A220" s="301"/>
      <c r="B220" s="281"/>
      <c r="C220" s="306"/>
      <c r="D220" s="215" t="s">
        <v>166</v>
      </c>
      <c r="E220" s="132">
        <f>'Прил 11 Перечень мероприятий'!J179</f>
        <v>200</v>
      </c>
      <c r="F220" s="299"/>
    </row>
    <row r="221" spans="1:6" x14ac:dyDescent="0.25">
      <c r="A221" s="302"/>
      <c r="B221" s="281"/>
      <c r="C221" s="306"/>
      <c r="D221" s="215" t="s">
        <v>167</v>
      </c>
      <c r="E221" s="132">
        <f>'Прил 11 Перечень мероприятий'!K179</f>
        <v>200</v>
      </c>
      <c r="F221" s="299"/>
    </row>
    <row r="222" spans="1:6" ht="15" customHeight="1" x14ac:dyDescent="0.25">
      <c r="A222" s="300" t="s">
        <v>395</v>
      </c>
      <c r="B222" s="281" t="s">
        <v>146</v>
      </c>
      <c r="C222" s="334" t="s">
        <v>535</v>
      </c>
      <c r="D222" s="131" t="s">
        <v>98</v>
      </c>
      <c r="E222" s="109">
        <f>E223+E224+E225+E226+E227</f>
        <v>9120</v>
      </c>
      <c r="F222" s="299"/>
    </row>
    <row r="223" spans="1:6" x14ac:dyDescent="0.25">
      <c r="A223" s="301"/>
      <c r="B223" s="281"/>
      <c r="C223" s="335"/>
      <c r="D223" s="215" t="s">
        <v>9</v>
      </c>
      <c r="E223" s="132">
        <f>'Прил 11 Перечень мероприятий'!G183</f>
        <v>680</v>
      </c>
      <c r="F223" s="299"/>
    </row>
    <row r="224" spans="1:6" x14ac:dyDescent="0.25">
      <c r="A224" s="301"/>
      <c r="B224" s="281"/>
      <c r="C224" s="335"/>
      <c r="D224" s="215" t="s">
        <v>97</v>
      </c>
      <c r="E224" s="132">
        <f>'Прил 11 Перечень мероприятий'!H183</f>
        <v>2110</v>
      </c>
      <c r="F224" s="299"/>
    </row>
    <row r="225" spans="1:6" x14ac:dyDescent="0.25">
      <c r="A225" s="301"/>
      <c r="B225" s="281"/>
      <c r="C225" s="335"/>
      <c r="D225" s="215" t="s">
        <v>149</v>
      </c>
      <c r="E225" s="132">
        <f>'Прил 11 Перечень мероприятий'!I183</f>
        <v>2110</v>
      </c>
      <c r="F225" s="299"/>
    </row>
    <row r="226" spans="1:6" x14ac:dyDescent="0.25">
      <c r="A226" s="301"/>
      <c r="B226" s="281"/>
      <c r="C226" s="335"/>
      <c r="D226" s="215" t="s">
        <v>166</v>
      </c>
      <c r="E226" s="132">
        <f>'Прил 11 Перечень мероприятий'!J183</f>
        <v>2110</v>
      </c>
      <c r="F226" s="299"/>
    </row>
    <row r="227" spans="1:6" ht="40.5" customHeight="1" x14ac:dyDescent="0.25">
      <c r="A227" s="302"/>
      <c r="B227" s="281"/>
      <c r="C227" s="335"/>
      <c r="D227" s="215" t="s">
        <v>167</v>
      </c>
      <c r="E227" s="132">
        <f>'Прил 11 Перечень мероприятий'!K183</f>
        <v>2110</v>
      </c>
      <c r="F227" s="299"/>
    </row>
    <row r="228" spans="1:6" ht="15" customHeight="1" x14ac:dyDescent="0.25">
      <c r="A228" s="300" t="s">
        <v>392</v>
      </c>
      <c r="B228" s="281" t="s">
        <v>146</v>
      </c>
      <c r="C228" s="305" t="s">
        <v>464</v>
      </c>
      <c r="D228" s="131" t="s">
        <v>98</v>
      </c>
      <c r="E228" s="109">
        <f>E229+E230+E231+E232+E233</f>
        <v>625</v>
      </c>
      <c r="F228" s="299"/>
    </row>
    <row r="229" spans="1:6" x14ac:dyDescent="0.25">
      <c r="A229" s="301"/>
      <c r="B229" s="281"/>
      <c r="C229" s="306"/>
      <c r="D229" s="215" t="s">
        <v>9</v>
      </c>
      <c r="E229" s="132">
        <f>'Прил 11 Перечень мероприятий'!G187</f>
        <v>125</v>
      </c>
      <c r="F229" s="299"/>
    </row>
    <row r="230" spans="1:6" x14ac:dyDescent="0.25">
      <c r="A230" s="301"/>
      <c r="B230" s="281"/>
      <c r="C230" s="306"/>
      <c r="D230" s="215" t="s">
        <v>97</v>
      </c>
      <c r="E230" s="132">
        <f>'Прил 11 Перечень мероприятий'!H187</f>
        <v>125</v>
      </c>
      <c r="F230" s="299"/>
    </row>
    <row r="231" spans="1:6" x14ac:dyDescent="0.25">
      <c r="A231" s="301"/>
      <c r="B231" s="281"/>
      <c r="C231" s="306"/>
      <c r="D231" s="215" t="s">
        <v>149</v>
      </c>
      <c r="E231" s="132">
        <f>'Прил 11 Перечень мероприятий'!I187</f>
        <v>125</v>
      </c>
      <c r="F231" s="299"/>
    </row>
    <row r="232" spans="1:6" x14ac:dyDescent="0.25">
      <c r="A232" s="301"/>
      <c r="B232" s="281"/>
      <c r="C232" s="306"/>
      <c r="D232" s="215" t="s">
        <v>166</v>
      </c>
      <c r="E232" s="132">
        <f>'Прил 11 Перечень мероприятий'!J187</f>
        <v>125</v>
      </c>
      <c r="F232" s="299"/>
    </row>
    <row r="233" spans="1:6" x14ac:dyDescent="0.25">
      <c r="A233" s="302"/>
      <c r="B233" s="281"/>
      <c r="C233" s="309"/>
      <c r="D233" s="215" t="s">
        <v>167</v>
      </c>
      <c r="E233" s="132">
        <f>'Прил 11 Перечень мероприятий'!K187</f>
        <v>125</v>
      </c>
      <c r="F233" s="299"/>
    </row>
    <row r="234" spans="1:6" ht="30" customHeight="1" x14ac:dyDescent="0.25">
      <c r="A234" s="310" t="s">
        <v>227</v>
      </c>
      <c r="B234" s="315"/>
      <c r="C234" s="315"/>
      <c r="D234" s="315"/>
      <c r="E234" s="315"/>
      <c r="F234" s="316"/>
    </row>
    <row r="235" spans="1:6" x14ac:dyDescent="0.25">
      <c r="A235" s="300" t="s">
        <v>370</v>
      </c>
      <c r="B235" s="281" t="s">
        <v>146</v>
      </c>
      <c r="C235" s="442" t="s">
        <v>538</v>
      </c>
      <c r="D235" s="131" t="s">
        <v>98</v>
      </c>
      <c r="E235" s="108">
        <f>E236+E237+E238+E239+E240</f>
        <v>505436</v>
      </c>
      <c r="F235" s="299"/>
    </row>
    <row r="236" spans="1:6" x14ac:dyDescent="0.25">
      <c r="A236" s="301"/>
      <c r="B236" s="281"/>
      <c r="C236" s="443"/>
      <c r="D236" s="215" t="s">
        <v>9</v>
      </c>
      <c r="E236" s="132">
        <f>'Прил 11 Перечень мероприятий'!G204</f>
        <v>100436</v>
      </c>
      <c r="F236" s="299"/>
    </row>
    <row r="237" spans="1:6" x14ac:dyDescent="0.25">
      <c r="A237" s="301"/>
      <c r="B237" s="281"/>
      <c r="C237" s="443"/>
      <c r="D237" s="215" t="s">
        <v>97</v>
      </c>
      <c r="E237" s="132">
        <f>'Прил 11 Перечень мероприятий'!H204</f>
        <v>101250</v>
      </c>
      <c r="F237" s="299"/>
    </row>
    <row r="238" spans="1:6" x14ac:dyDescent="0.25">
      <c r="A238" s="301"/>
      <c r="B238" s="281"/>
      <c r="C238" s="443"/>
      <c r="D238" s="215" t="s">
        <v>149</v>
      </c>
      <c r="E238" s="132">
        <f>'Прил 11 Перечень мероприятий'!I204</f>
        <v>101250</v>
      </c>
      <c r="F238" s="299"/>
    </row>
    <row r="239" spans="1:6" x14ac:dyDescent="0.25">
      <c r="A239" s="301"/>
      <c r="B239" s="281"/>
      <c r="C239" s="443"/>
      <c r="D239" s="215" t="s">
        <v>166</v>
      </c>
      <c r="E239" s="132">
        <f>'Прил 11 Перечень мероприятий'!J204</f>
        <v>101250</v>
      </c>
      <c r="F239" s="299"/>
    </row>
    <row r="240" spans="1:6" x14ac:dyDescent="0.25">
      <c r="A240" s="301"/>
      <c r="B240" s="281"/>
      <c r="C240" s="443"/>
      <c r="D240" s="215" t="s">
        <v>167</v>
      </c>
      <c r="E240" s="132">
        <f>'Прил 11 Перечень мероприятий'!K204</f>
        <v>101250</v>
      </c>
      <c r="F240" s="299"/>
    </row>
    <row r="241" spans="1:6" ht="15" customHeight="1" x14ac:dyDescent="0.25">
      <c r="A241" s="339" t="s">
        <v>413</v>
      </c>
      <c r="B241" s="281" t="s">
        <v>146</v>
      </c>
      <c r="C241" s="318" t="s">
        <v>484</v>
      </c>
      <c r="D241" s="131" t="s">
        <v>98</v>
      </c>
      <c r="E241" s="109">
        <f>E242+E243+E244+E245+E246</f>
        <v>814</v>
      </c>
      <c r="F241" s="299"/>
    </row>
    <row r="242" spans="1:6" x14ac:dyDescent="0.25">
      <c r="A242" s="343"/>
      <c r="B242" s="281"/>
      <c r="C242" s="318"/>
      <c r="D242" s="215" t="s">
        <v>9</v>
      </c>
      <c r="E242" s="132">
        <f>'Прил 11 Перечень мероприятий'!G208</f>
        <v>814</v>
      </c>
      <c r="F242" s="299"/>
    </row>
    <row r="243" spans="1:6" x14ac:dyDescent="0.25">
      <c r="A243" s="343"/>
      <c r="B243" s="281"/>
      <c r="C243" s="318"/>
      <c r="D243" s="215" t="s">
        <v>97</v>
      </c>
      <c r="E243" s="132">
        <f>'Прил 11 Перечень мероприятий'!H208</f>
        <v>0</v>
      </c>
      <c r="F243" s="299"/>
    </row>
    <row r="244" spans="1:6" x14ac:dyDescent="0.25">
      <c r="A244" s="343"/>
      <c r="B244" s="281"/>
      <c r="C244" s="318"/>
      <c r="D244" s="215" t="s">
        <v>149</v>
      </c>
      <c r="E244" s="132">
        <f>'Прил 11 Перечень мероприятий'!I208</f>
        <v>0</v>
      </c>
      <c r="F244" s="299"/>
    </row>
    <row r="245" spans="1:6" x14ac:dyDescent="0.25">
      <c r="A245" s="343"/>
      <c r="B245" s="281"/>
      <c r="C245" s="318"/>
      <c r="D245" s="215" t="s">
        <v>166</v>
      </c>
      <c r="E245" s="132">
        <f>'Прил 11 Перечень мероприятий'!J208</f>
        <v>0</v>
      </c>
      <c r="F245" s="299"/>
    </row>
    <row r="246" spans="1:6" x14ac:dyDescent="0.25">
      <c r="A246" s="343"/>
      <c r="B246" s="281"/>
      <c r="C246" s="318"/>
      <c r="D246" s="215" t="s">
        <v>167</v>
      </c>
      <c r="E246" s="132">
        <f>'Прил 11 Перечень мероприятий'!K208</f>
        <v>0</v>
      </c>
      <c r="F246" s="299"/>
    </row>
    <row r="247" spans="1:6" x14ac:dyDescent="0.25">
      <c r="A247" s="343"/>
      <c r="B247" s="281" t="s">
        <v>18</v>
      </c>
      <c r="C247" s="318" t="s">
        <v>485</v>
      </c>
      <c r="D247" s="131" t="s">
        <v>98</v>
      </c>
      <c r="E247" s="109">
        <f>E248+E249+E250+E251+E252</f>
        <v>3891</v>
      </c>
      <c r="F247" s="299"/>
    </row>
    <row r="248" spans="1:6" x14ac:dyDescent="0.25">
      <c r="A248" s="343"/>
      <c r="B248" s="281"/>
      <c r="C248" s="318"/>
      <c r="D248" s="215" t="s">
        <v>9</v>
      </c>
      <c r="E248" s="132">
        <f>'Прил 11 Перечень мероприятий'!G209</f>
        <v>3891</v>
      </c>
      <c r="F248" s="299"/>
    </row>
    <row r="249" spans="1:6" x14ac:dyDescent="0.25">
      <c r="A249" s="343"/>
      <c r="B249" s="281"/>
      <c r="C249" s="318"/>
      <c r="D249" s="215" t="s">
        <v>97</v>
      </c>
      <c r="E249" s="132">
        <f>'Прил 11 Перечень мероприятий'!H209</f>
        <v>0</v>
      </c>
      <c r="F249" s="299"/>
    </row>
    <row r="250" spans="1:6" x14ac:dyDescent="0.25">
      <c r="A250" s="343"/>
      <c r="B250" s="281"/>
      <c r="C250" s="318"/>
      <c r="D250" s="215" t="s">
        <v>149</v>
      </c>
      <c r="E250" s="132">
        <f>'Прил 11 Перечень мероприятий'!I209</f>
        <v>0</v>
      </c>
      <c r="F250" s="299"/>
    </row>
    <row r="251" spans="1:6" x14ac:dyDescent="0.25">
      <c r="A251" s="343"/>
      <c r="B251" s="281"/>
      <c r="C251" s="318"/>
      <c r="D251" s="215" t="s">
        <v>166</v>
      </c>
      <c r="E251" s="132">
        <f>'Прил 11 Перечень мероприятий'!J209</f>
        <v>0</v>
      </c>
      <c r="F251" s="299"/>
    </row>
    <row r="252" spans="1:6" x14ac:dyDescent="0.25">
      <c r="A252" s="344"/>
      <c r="B252" s="281"/>
      <c r="C252" s="318"/>
      <c r="D252" s="215" t="s">
        <v>167</v>
      </c>
      <c r="E252" s="132">
        <f>'Прил 11 Перечень мероприятий'!K209</f>
        <v>0</v>
      </c>
      <c r="F252" s="299"/>
    </row>
    <row r="253" spans="1:6" ht="53.25" customHeight="1" x14ac:dyDescent="0.25">
      <c r="A253" s="300" t="s">
        <v>373</v>
      </c>
      <c r="B253" s="281" t="s">
        <v>146</v>
      </c>
      <c r="C253" s="320" t="s">
        <v>465</v>
      </c>
      <c r="D253" s="131" t="s">
        <v>98</v>
      </c>
      <c r="E253" s="109">
        <f>E254+E255+E256+E257+E258</f>
        <v>54475</v>
      </c>
      <c r="F253" s="299"/>
    </row>
    <row r="254" spans="1:6" ht="51.75" customHeight="1" x14ac:dyDescent="0.25">
      <c r="A254" s="301"/>
      <c r="B254" s="281"/>
      <c r="C254" s="321"/>
      <c r="D254" s="215" t="s">
        <v>9</v>
      </c>
      <c r="E254" s="132">
        <f>'Прил 11 Перечень мероприятий'!G212</f>
        <v>10895</v>
      </c>
      <c r="F254" s="299"/>
    </row>
    <row r="255" spans="1:6" ht="66" customHeight="1" x14ac:dyDescent="0.25">
      <c r="A255" s="301"/>
      <c r="B255" s="281"/>
      <c r="C255" s="321"/>
      <c r="D255" s="215" t="s">
        <v>97</v>
      </c>
      <c r="E255" s="132">
        <f>'Прил 11 Перечень мероприятий'!H212</f>
        <v>10895</v>
      </c>
      <c r="F255" s="299"/>
    </row>
    <row r="256" spans="1:6" ht="63.75" customHeight="1" x14ac:dyDescent="0.25">
      <c r="A256" s="301"/>
      <c r="B256" s="281"/>
      <c r="C256" s="321"/>
      <c r="D256" s="215" t="s">
        <v>149</v>
      </c>
      <c r="E256" s="132">
        <f>'Прил 11 Перечень мероприятий'!I212</f>
        <v>10895</v>
      </c>
      <c r="F256" s="299"/>
    </row>
    <row r="257" spans="1:6" ht="63.75" customHeight="1" x14ac:dyDescent="0.25">
      <c r="A257" s="301"/>
      <c r="B257" s="281"/>
      <c r="C257" s="321"/>
      <c r="D257" s="215" t="s">
        <v>166</v>
      </c>
      <c r="E257" s="132">
        <f>'Прил 11 Перечень мероприятий'!J212</f>
        <v>10895</v>
      </c>
      <c r="F257" s="299"/>
    </row>
    <row r="258" spans="1:6" ht="77.25" customHeight="1" x14ac:dyDescent="0.25">
      <c r="A258" s="302"/>
      <c r="B258" s="281"/>
      <c r="C258" s="322"/>
      <c r="D258" s="215" t="s">
        <v>167</v>
      </c>
      <c r="E258" s="132">
        <f>'Прил 11 Перечень мероприятий'!K212</f>
        <v>10895</v>
      </c>
      <c r="F258" s="299"/>
    </row>
    <row r="259" spans="1:6" ht="201" customHeight="1" x14ac:dyDescent="0.25">
      <c r="A259" s="300" t="s">
        <v>379</v>
      </c>
      <c r="B259" s="281" t="s">
        <v>146</v>
      </c>
      <c r="C259" s="323" t="s">
        <v>526</v>
      </c>
      <c r="D259" s="131" t="s">
        <v>98</v>
      </c>
      <c r="E259" s="109">
        <f>E260+E261+E262+E263+E264</f>
        <v>28778.199999999997</v>
      </c>
      <c r="F259" s="299"/>
    </row>
    <row r="260" spans="1:6" ht="201" customHeight="1" x14ac:dyDescent="0.25">
      <c r="A260" s="301"/>
      <c r="B260" s="281"/>
      <c r="C260" s="324"/>
      <c r="D260" s="215" t="s">
        <v>9</v>
      </c>
      <c r="E260" s="132">
        <f>'Прил 11 Перечень мероприятий'!G216</f>
        <v>5221.8</v>
      </c>
      <c r="F260" s="299"/>
    </row>
    <row r="261" spans="1:6" ht="201" customHeight="1" x14ac:dyDescent="0.25">
      <c r="A261" s="301"/>
      <c r="B261" s="281"/>
      <c r="C261" s="324"/>
      <c r="D261" s="215" t="s">
        <v>97</v>
      </c>
      <c r="E261" s="132">
        <f>'Прил 11 Перечень мероприятий'!H216</f>
        <v>5889.1</v>
      </c>
      <c r="F261" s="299"/>
    </row>
    <row r="262" spans="1:6" ht="201" customHeight="1" x14ac:dyDescent="0.25">
      <c r="A262" s="301"/>
      <c r="B262" s="281"/>
      <c r="C262" s="324"/>
      <c r="D262" s="215" t="s">
        <v>149</v>
      </c>
      <c r="E262" s="132">
        <f>'Прил 11 Перечень мероприятий'!I216</f>
        <v>5889.1</v>
      </c>
      <c r="F262" s="299"/>
    </row>
    <row r="263" spans="1:6" ht="201" customHeight="1" x14ac:dyDescent="0.25">
      <c r="A263" s="301"/>
      <c r="B263" s="281"/>
      <c r="C263" s="324"/>
      <c r="D263" s="215" t="s">
        <v>166</v>
      </c>
      <c r="E263" s="132">
        <f>'Прил 11 Перечень мероприятий'!J216</f>
        <v>5889.1</v>
      </c>
      <c r="F263" s="299"/>
    </row>
    <row r="264" spans="1:6" ht="201" customHeight="1" x14ac:dyDescent="0.25">
      <c r="A264" s="302"/>
      <c r="B264" s="281"/>
      <c r="C264" s="325"/>
      <c r="D264" s="215" t="s">
        <v>167</v>
      </c>
      <c r="E264" s="132">
        <f>'Прил 11 Перечень мероприятий'!K216</f>
        <v>5889.1</v>
      </c>
      <c r="F264" s="299"/>
    </row>
    <row r="265" spans="1:6" ht="36.75" customHeight="1" x14ac:dyDescent="0.25">
      <c r="A265" s="300" t="s">
        <v>381</v>
      </c>
      <c r="B265" s="281" t="s">
        <v>146</v>
      </c>
      <c r="C265" s="320" t="s">
        <v>466</v>
      </c>
      <c r="D265" s="131" t="s">
        <v>98</v>
      </c>
      <c r="E265" s="109">
        <f>E266+E267+E268+E269+E270</f>
        <v>3500</v>
      </c>
      <c r="F265" s="299"/>
    </row>
    <row r="266" spans="1:6" ht="48.75" customHeight="1" x14ac:dyDescent="0.25">
      <c r="A266" s="301"/>
      <c r="B266" s="281"/>
      <c r="C266" s="321"/>
      <c r="D266" s="215" t="s">
        <v>9</v>
      </c>
      <c r="E266" s="132">
        <f>'Прил 11 Перечень мероприятий'!G220</f>
        <v>700</v>
      </c>
      <c r="F266" s="299"/>
    </row>
    <row r="267" spans="1:6" ht="49.5" customHeight="1" x14ac:dyDescent="0.25">
      <c r="A267" s="301"/>
      <c r="B267" s="281"/>
      <c r="C267" s="321"/>
      <c r="D267" s="215" t="s">
        <v>97</v>
      </c>
      <c r="E267" s="132">
        <f>'Прил 11 Перечень мероприятий'!H220</f>
        <v>700</v>
      </c>
      <c r="F267" s="299"/>
    </row>
    <row r="268" spans="1:6" ht="51.75" customHeight="1" x14ac:dyDescent="0.25">
      <c r="A268" s="301"/>
      <c r="B268" s="281"/>
      <c r="C268" s="321"/>
      <c r="D268" s="215" t="s">
        <v>149</v>
      </c>
      <c r="E268" s="132">
        <f>'Прил 11 Перечень мероприятий'!I220</f>
        <v>700</v>
      </c>
      <c r="F268" s="299"/>
    </row>
    <row r="269" spans="1:6" ht="54.75" customHeight="1" x14ac:dyDescent="0.25">
      <c r="A269" s="301"/>
      <c r="B269" s="281"/>
      <c r="C269" s="321"/>
      <c r="D269" s="215" t="s">
        <v>166</v>
      </c>
      <c r="E269" s="132">
        <f>'Прил 11 Перечень мероприятий'!J220</f>
        <v>700</v>
      </c>
      <c r="F269" s="299"/>
    </row>
    <row r="270" spans="1:6" ht="54.75" customHeight="1" x14ac:dyDescent="0.25">
      <c r="A270" s="302"/>
      <c r="B270" s="281"/>
      <c r="C270" s="322"/>
      <c r="D270" s="215" t="s">
        <v>167</v>
      </c>
      <c r="E270" s="132">
        <f>'Прил 11 Перечень мероприятий'!K220</f>
        <v>700</v>
      </c>
      <c r="F270" s="299"/>
    </row>
    <row r="271" spans="1:6" ht="51" customHeight="1" x14ac:dyDescent="0.25">
      <c r="A271" s="300" t="s">
        <v>356</v>
      </c>
      <c r="B271" s="281" t="s">
        <v>146</v>
      </c>
      <c r="C271" s="320" t="s">
        <v>467</v>
      </c>
      <c r="D271" s="131" t="s">
        <v>98</v>
      </c>
      <c r="E271" s="109">
        <f>E272+E273+E274+E275+E276</f>
        <v>3450.3</v>
      </c>
      <c r="F271" s="299"/>
    </row>
    <row r="272" spans="1:6" ht="57.75" customHeight="1" x14ac:dyDescent="0.25">
      <c r="A272" s="301"/>
      <c r="B272" s="281"/>
      <c r="C272" s="321"/>
      <c r="D272" s="215" t="s">
        <v>9</v>
      </c>
      <c r="E272" s="132">
        <f>'Прил 11 Перечень мероприятий'!G224</f>
        <v>1170.3</v>
      </c>
      <c r="F272" s="299"/>
    </row>
    <row r="273" spans="1:6" ht="56.25" customHeight="1" x14ac:dyDescent="0.25">
      <c r="A273" s="301"/>
      <c r="B273" s="281"/>
      <c r="C273" s="321"/>
      <c r="D273" s="215" t="s">
        <v>97</v>
      </c>
      <c r="E273" s="132">
        <f>'Прил 11 Перечень мероприятий'!H224</f>
        <v>570</v>
      </c>
      <c r="F273" s="299"/>
    </row>
    <row r="274" spans="1:6" ht="60.75" customHeight="1" x14ac:dyDescent="0.25">
      <c r="A274" s="301"/>
      <c r="B274" s="281"/>
      <c r="C274" s="321"/>
      <c r="D274" s="215" t="s">
        <v>149</v>
      </c>
      <c r="E274" s="132">
        <f>'Прил 11 Перечень мероприятий'!I224</f>
        <v>570</v>
      </c>
      <c r="F274" s="299"/>
    </row>
    <row r="275" spans="1:6" ht="66" customHeight="1" x14ac:dyDescent="0.25">
      <c r="A275" s="301"/>
      <c r="B275" s="281"/>
      <c r="C275" s="321"/>
      <c r="D275" s="215" t="s">
        <v>166</v>
      </c>
      <c r="E275" s="132">
        <f>'Прил 11 Перечень мероприятий'!J224</f>
        <v>570</v>
      </c>
      <c r="F275" s="299"/>
    </row>
    <row r="276" spans="1:6" ht="66" customHeight="1" x14ac:dyDescent="0.25">
      <c r="A276" s="302"/>
      <c r="B276" s="281"/>
      <c r="C276" s="322"/>
      <c r="D276" s="215" t="s">
        <v>167</v>
      </c>
      <c r="E276" s="132">
        <f>'Прил 11 Перечень мероприятий'!K224</f>
        <v>570</v>
      </c>
      <c r="F276" s="299"/>
    </row>
    <row r="277" spans="1:6" ht="15" customHeight="1" x14ac:dyDescent="0.25">
      <c r="A277" s="300" t="s">
        <v>357</v>
      </c>
      <c r="B277" s="281" t="s">
        <v>146</v>
      </c>
      <c r="C277" s="319" t="s">
        <v>468</v>
      </c>
      <c r="D277" s="131" t="s">
        <v>98</v>
      </c>
      <c r="E277" s="109">
        <f>E278+E279+E280+E281+E282</f>
        <v>1000</v>
      </c>
      <c r="F277" s="299"/>
    </row>
    <row r="278" spans="1:6" x14ac:dyDescent="0.25">
      <c r="A278" s="301"/>
      <c r="B278" s="281"/>
      <c r="C278" s="318"/>
      <c r="D278" s="215" t="s">
        <v>9</v>
      </c>
      <c r="E278" s="132">
        <f>'Прил 11 Перечень мероприятий'!G228</f>
        <v>200</v>
      </c>
      <c r="F278" s="299"/>
    </row>
    <row r="279" spans="1:6" x14ac:dyDescent="0.25">
      <c r="A279" s="301"/>
      <c r="B279" s="281"/>
      <c r="C279" s="318"/>
      <c r="D279" s="215" t="s">
        <v>97</v>
      </c>
      <c r="E279" s="132">
        <f>'Прил 11 Перечень мероприятий'!H227</f>
        <v>200</v>
      </c>
      <c r="F279" s="299"/>
    </row>
    <row r="280" spans="1:6" x14ac:dyDescent="0.25">
      <c r="A280" s="301"/>
      <c r="B280" s="281"/>
      <c r="C280" s="318"/>
      <c r="D280" s="215" t="s">
        <v>149</v>
      </c>
      <c r="E280" s="132">
        <f>'Прил 11 Перечень мероприятий'!I228</f>
        <v>200</v>
      </c>
      <c r="F280" s="299"/>
    </row>
    <row r="281" spans="1:6" x14ac:dyDescent="0.25">
      <c r="A281" s="301"/>
      <c r="B281" s="281"/>
      <c r="C281" s="318"/>
      <c r="D281" s="215" t="s">
        <v>166</v>
      </c>
      <c r="E281" s="132">
        <f>'Прил 11 Перечень мероприятий'!J228</f>
        <v>200</v>
      </c>
      <c r="F281" s="299"/>
    </row>
    <row r="282" spans="1:6" x14ac:dyDescent="0.25">
      <c r="A282" s="302"/>
      <c r="B282" s="281"/>
      <c r="C282" s="318"/>
      <c r="D282" s="215" t="s">
        <v>167</v>
      </c>
      <c r="E282" s="132">
        <f>'Прил 11 Перечень мероприятий'!K228</f>
        <v>200</v>
      </c>
      <c r="F282" s="299"/>
    </row>
    <row r="283" spans="1:6" ht="15" customHeight="1" x14ac:dyDescent="0.25">
      <c r="A283" s="339" t="s">
        <v>366</v>
      </c>
      <c r="B283" s="281" t="s">
        <v>146</v>
      </c>
      <c r="C283" s="319" t="s">
        <v>469</v>
      </c>
      <c r="D283" s="131" t="s">
        <v>98</v>
      </c>
      <c r="E283" s="109">
        <f>E284+E285+E286+E287+E288</f>
        <v>1067</v>
      </c>
      <c r="F283" s="299"/>
    </row>
    <row r="284" spans="1:6" x14ac:dyDescent="0.25">
      <c r="A284" s="301"/>
      <c r="B284" s="281"/>
      <c r="C284" s="318"/>
      <c r="D284" s="215" t="s">
        <v>9</v>
      </c>
      <c r="E284" s="132">
        <f>'Прил 11 Перечень мероприятий'!G232</f>
        <v>267</v>
      </c>
      <c r="F284" s="299"/>
    </row>
    <row r="285" spans="1:6" x14ac:dyDescent="0.25">
      <c r="A285" s="301"/>
      <c r="B285" s="281"/>
      <c r="C285" s="318"/>
      <c r="D285" s="215" t="s">
        <v>97</v>
      </c>
      <c r="E285" s="132">
        <f>'Прил 11 Перечень мероприятий'!H232</f>
        <v>200</v>
      </c>
      <c r="F285" s="299"/>
    </row>
    <row r="286" spans="1:6" x14ac:dyDescent="0.25">
      <c r="A286" s="301"/>
      <c r="B286" s="281"/>
      <c r="C286" s="318"/>
      <c r="D286" s="215" t="s">
        <v>149</v>
      </c>
      <c r="E286" s="132">
        <f>'Прил 11 Перечень мероприятий'!I232</f>
        <v>200</v>
      </c>
      <c r="F286" s="299"/>
    </row>
    <row r="287" spans="1:6" x14ac:dyDescent="0.25">
      <c r="A287" s="301"/>
      <c r="B287" s="281"/>
      <c r="C287" s="318"/>
      <c r="D287" s="215" t="s">
        <v>166</v>
      </c>
      <c r="E287" s="132">
        <f>'Прил 11 Перечень мероприятий'!J232</f>
        <v>200</v>
      </c>
      <c r="F287" s="299"/>
    </row>
    <row r="288" spans="1:6" x14ac:dyDescent="0.25">
      <c r="A288" s="302"/>
      <c r="B288" s="281"/>
      <c r="C288" s="318"/>
      <c r="D288" s="215" t="s">
        <v>167</v>
      </c>
      <c r="E288" s="132">
        <f>'Прил 11 Перечень мероприятий'!K232</f>
        <v>200</v>
      </c>
      <c r="F288" s="299"/>
    </row>
    <row r="289" spans="1:6" ht="15" customHeight="1" x14ac:dyDescent="0.25">
      <c r="A289" s="340" t="s">
        <v>359</v>
      </c>
      <c r="B289" s="281" t="s">
        <v>146</v>
      </c>
      <c r="C289" s="319" t="s">
        <v>470</v>
      </c>
      <c r="D289" s="131" t="s">
        <v>98</v>
      </c>
      <c r="E289" s="109">
        <f>E290+E291+E292+E293+E294</f>
        <v>1000</v>
      </c>
      <c r="F289" s="299"/>
    </row>
    <row r="290" spans="1:6" x14ac:dyDescent="0.25">
      <c r="A290" s="341"/>
      <c r="B290" s="281"/>
      <c r="C290" s="318"/>
      <c r="D290" s="215" t="s">
        <v>9</v>
      </c>
      <c r="E290" s="132">
        <f>'Прил 11 Перечень мероприятий'!G236</f>
        <v>200</v>
      </c>
      <c r="F290" s="299"/>
    </row>
    <row r="291" spans="1:6" x14ac:dyDescent="0.25">
      <c r="A291" s="341"/>
      <c r="B291" s="281"/>
      <c r="C291" s="318"/>
      <c r="D291" s="215" t="s">
        <v>97</v>
      </c>
      <c r="E291" s="132">
        <f>'Прил 11 Перечень мероприятий'!H236</f>
        <v>200</v>
      </c>
      <c r="F291" s="299"/>
    </row>
    <row r="292" spans="1:6" x14ac:dyDescent="0.25">
      <c r="A292" s="341"/>
      <c r="B292" s="281"/>
      <c r="C292" s="318"/>
      <c r="D292" s="215" t="s">
        <v>149</v>
      </c>
      <c r="E292" s="132">
        <f>'Прил 11 Перечень мероприятий'!I236</f>
        <v>200</v>
      </c>
      <c r="F292" s="299"/>
    </row>
    <row r="293" spans="1:6" x14ac:dyDescent="0.25">
      <c r="A293" s="341"/>
      <c r="B293" s="281"/>
      <c r="C293" s="318"/>
      <c r="D293" s="215" t="s">
        <v>166</v>
      </c>
      <c r="E293" s="132">
        <f>'Прил 11 Перечень мероприятий'!J236</f>
        <v>200</v>
      </c>
      <c r="F293" s="299"/>
    </row>
    <row r="294" spans="1:6" x14ac:dyDescent="0.25">
      <c r="A294" s="342"/>
      <c r="B294" s="281"/>
      <c r="C294" s="318"/>
      <c r="D294" s="215" t="s">
        <v>167</v>
      </c>
      <c r="E294" s="132">
        <f>'Прил 11 Перечень мероприятий'!K236</f>
        <v>200</v>
      </c>
      <c r="F294" s="299"/>
    </row>
    <row r="295" spans="1:6" ht="17.25" customHeight="1" x14ac:dyDescent="0.25">
      <c r="A295" s="340" t="s">
        <v>360</v>
      </c>
      <c r="B295" s="281" t="s">
        <v>146</v>
      </c>
      <c r="C295" s="319" t="s">
        <v>479</v>
      </c>
      <c r="D295" s="131" t="s">
        <v>98</v>
      </c>
      <c r="E295" s="109">
        <f>E296+E297+E298+E299+E300</f>
        <v>10250</v>
      </c>
      <c r="F295" s="299"/>
    </row>
    <row r="296" spans="1:6" ht="17.25" customHeight="1" x14ac:dyDescent="0.25">
      <c r="A296" s="341"/>
      <c r="B296" s="281"/>
      <c r="C296" s="318"/>
      <c r="D296" s="215" t="s">
        <v>9</v>
      </c>
      <c r="E296" s="132">
        <f>'Прил 11 Перечень мероприятий'!G240</f>
        <v>2050</v>
      </c>
      <c r="F296" s="299"/>
    </row>
    <row r="297" spans="1:6" ht="17.25" customHeight="1" x14ac:dyDescent="0.25">
      <c r="A297" s="341"/>
      <c r="B297" s="281"/>
      <c r="C297" s="318"/>
      <c r="D297" s="215" t="s">
        <v>97</v>
      </c>
      <c r="E297" s="132">
        <f>'Прил 11 Перечень мероприятий'!H240</f>
        <v>2050</v>
      </c>
      <c r="F297" s="299"/>
    </row>
    <row r="298" spans="1:6" ht="17.25" customHeight="1" x14ac:dyDescent="0.25">
      <c r="A298" s="341"/>
      <c r="B298" s="281"/>
      <c r="C298" s="318"/>
      <c r="D298" s="215" t="s">
        <v>149</v>
      </c>
      <c r="E298" s="132">
        <f>'Прил 11 Перечень мероприятий'!I240</f>
        <v>2050</v>
      </c>
      <c r="F298" s="299"/>
    </row>
    <row r="299" spans="1:6" ht="17.25" customHeight="1" x14ac:dyDescent="0.25">
      <c r="A299" s="341"/>
      <c r="B299" s="281"/>
      <c r="C299" s="318"/>
      <c r="D299" s="215" t="s">
        <v>166</v>
      </c>
      <c r="E299" s="132">
        <f>'Прил 11 Перечень мероприятий'!J240</f>
        <v>2050</v>
      </c>
      <c r="F299" s="299"/>
    </row>
    <row r="300" spans="1:6" ht="17.25" customHeight="1" x14ac:dyDescent="0.25">
      <c r="A300" s="342"/>
      <c r="B300" s="281"/>
      <c r="C300" s="318"/>
      <c r="D300" s="215" t="s">
        <v>167</v>
      </c>
      <c r="E300" s="132">
        <f>'Прил 11 Перечень мероприятий'!K240</f>
        <v>2050</v>
      </c>
      <c r="F300" s="299"/>
    </row>
    <row r="301" spans="1:6" ht="15" customHeight="1" x14ac:dyDescent="0.25">
      <c r="A301" s="340" t="s">
        <v>494</v>
      </c>
      <c r="B301" s="281" t="s">
        <v>146</v>
      </c>
      <c r="C301" s="319" t="s">
        <v>471</v>
      </c>
      <c r="D301" s="131" t="s">
        <v>98</v>
      </c>
      <c r="E301" s="109">
        <f>E302+E303+E304+E305+E306</f>
        <v>100</v>
      </c>
      <c r="F301" s="299"/>
    </row>
    <row r="302" spans="1:6" x14ac:dyDescent="0.25">
      <c r="A302" s="341"/>
      <c r="B302" s="281"/>
      <c r="C302" s="318"/>
      <c r="D302" s="215" t="s">
        <v>9</v>
      </c>
      <c r="E302" s="132">
        <f>'Прил 11 Перечень мероприятий'!G244</f>
        <v>20</v>
      </c>
      <c r="F302" s="299"/>
    </row>
    <row r="303" spans="1:6" x14ac:dyDescent="0.25">
      <c r="A303" s="341"/>
      <c r="B303" s="281"/>
      <c r="C303" s="318"/>
      <c r="D303" s="215" t="s">
        <v>97</v>
      </c>
      <c r="E303" s="132">
        <f>'Прил 11 Перечень мероприятий'!H244</f>
        <v>20</v>
      </c>
      <c r="F303" s="299"/>
    </row>
    <row r="304" spans="1:6" x14ac:dyDescent="0.25">
      <c r="A304" s="341"/>
      <c r="B304" s="281"/>
      <c r="C304" s="318"/>
      <c r="D304" s="215" t="s">
        <v>149</v>
      </c>
      <c r="E304" s="132">
        <f>'Прил 11 Перечень мероприятий'!I244</f>
        <v>20</v>
      </c>
      <c r="F304" s="299"/>
    </row>
    <row r="305" spans="1:6" x14ac:dyDescent="0.25">
      <c r="A305" s="341"/>
      <c r="B305" s="281"/>
      <c r="C305" s="318"/>
      <c r="D305" s="215" t="s">
        <v>166</v>
      </c>
      <c r="E305" s="132">
        <f>'Прил 11 Перечень мероприятий'!J244</f>
        <v>20</v>
      </c>
      <c r="F305" s="299"/>
    </row>
    <row r="306" spans="1:6" x14ac:dyDescent="0.25">
      <c r="A306" s="342"/>
      <c r="B306" s="281"/>
      <c r="C306" s="318"/>
      <c r="D306" s="215" t="s">
        <v>167</v>
      </c>
      <c r="E306" s="132">
        <f>'Прил 11 Перечень мероприятий'!K244</f>
        <v>20</v>
      </c>
      <c r="F306" s="299"/>
    </row>
    <row r="307" spans="1:6" ht="15" customHeight="1" x14ac:dyDescent="0.25">
      <c r="A307" s="340" t="s">
        <v>495</v>
      </c>
      <c r="B307" s="281" t="s">
        <v>146</v>
      </c>
      <c r="C307" s="319" t="s">
        <v>472</v>
      </c>
      <c r="D307" s="131" t="s">
        <v>98</v>
      </c>
      <c r="E307" s="109">
        <f>E308+E309+E310+E311+E312</f>
        <v>250</v>
      </c>
      <c r="F307" s="299"/>
    </row>
    <row r="308" spans="1:6" x14ac:dyDescent="0.25">
      <c r="A308" s="341"/>
      <c r="B308" s="281"/>
      <c r="C308" s="318"/>
      <c r="D308" s="215" t="s">
        <v>9</v>
      </c>
      <c r="E308" s="132">
        <f>'Прил 11 Перечень мероприятий'!G248</f>
        <v>50</v>
      </c>
      <c r="F308" s="299"/>
    </row>
    <row r="309" spans="1:6" x14ac:dyDescent="0.25">
      <c r="A309" s="341"/>
      <c r="B309" s="281"/>
      <c r="C309" s="318"/>
      <c r="D309" s="215" t="s">
        <v>97</v>
      </c>
      <c r="E309" s="132">
        <f>'Прил 11 Перечень мероприятий'!H248</f>
        <v>50</v>
      </c>
      <c r="F309" s="299"/>
    </row>
    <row r="310" spans="1:6" x14ac:dyDescent="0.25">
      <c r="A310" s="341"/>
      <c r="B310" s="281"/>
      <c r="C310" s="318"/>
      <c r="D310" s="215" t="s">
        <v>149</v>
      </c>
      <c r="E310" s="132">
        <f>'Прил 11 Перечень мероприятий'!I248</f>
        <v>50</v>
      </c>
      <c r="F310" s="299"/>
    </row>
    <row r="311" spans="1:6" x14ac:dyDescent="0.25">
      <c r="A311" s="341"/>
      <c r="B311" s="281"/>
      <c r="C311" s="318"/>
      <c r="D311" s="215" t="s">
        <v>166</v>
      </c>
      <c r="E311" s="132">
        <f>'Прил 11 Перечень мероприятий'!J248</f>
        <v>50</v>
      </c>
      <c r="F311" s="299"/>
    </row>
    <row r="312" spans="1:6" x14ac:dyDescent="0.25">
      <c r="A312" s="342"/>
      <c r="B312" s="281"/>
      <c r="C312" s="318"/>
      <c r="D312" s="215" t="s">
        <v>167</v>
      </c>
      <c r="E312" s="132">
        <f>'Прил 11 Перечень мероприятий'!K248</f>
        <v>50</v>
      </c>
      <c r="F312" s="299"/>
    </row>
    <row r="313" spans="1:6" ht="15" customHeight="1" x14ac:dyDescent="0.25">
      <c r="A313" s="340" t="s">
        <v>496</v>
      </c>
      <c r="B313" s="281" t="s">
        <v>146</v>
      </c>
      <c r="C313" s="319" t="s">
        <v>473</v>
      </c>
      <c r="D313" s="131" t="s">
        <v>98</v>
      </c>
      <c r="E313" s="109">
        <f>E314+E315+E316+E317+E318</f>
        <v>1000</v>
      </c>
      <c r="F313" s="299"/>
    </row>
    <row r="314" spans="1:6" x14ac:dyDescent="0.25">
      <c r="A314" s="341"/>
      <c r="B314" s="281"/>
      <c r="C314" s="318"/>
      <c r="D314" s="215" t="s">
        <v>9</v>
      </c>
      <c r="E314" s="132">
        <f>'Прил 11 Перечень мероприятий'!G252</f>
        <v>200</v>
      </c>
      <c r="F314" s="299"/>
    </row>
    <row r="315" spans="1:6" x14ac:dyDescent="0.25">
      <c r="A315" s="341"/>
      <c r="B315" s="281"/>
      <c r="C315" s="318"/>
      <c r="D315" s="215" t="s">
        <v>97</v>
      </c>
      <c r="E315" s="132">
        <f>'Прил 11 Перечень мероприятий'!H252</f>
        <v>200</v>
      </c>
      <c r="F315" s="299"/>
    </row>
    <row r="316" spans="1:6" x14ac:dyDescent="0.25">
      <c r="A316" s="341"/>
      <c r="B316" s="281"/>
      <c r="C316" s="318"/>
      <c r="D316" s="215" t="s">
        <v>149</v>
      </c>
      <c r="E316" s="132">
        <f>'Прил 11 Перечень мероприятий'!I252</f>
        <v>200</v>
      </c>
      <c r="F316" s="299"/>
    </row>
    <row r="317" spans="1:6" x14ac:dyDescent="0.25">
      <c r="A317" s="341"/>
      <c r="B317" s="281"/>
      <c r="C317" s="318"/>
      <c r="D317" s="215" t="s">
        <v>166</v>
      </c>
      <c r="E317" s="132">
        <f>'Прил 11 Перечень мероприятий'!J252</f>
        <v>200</v>
      </c>
      <c r="F317" s="299"/>
    </row>
    <row r="318" spans="1:6" x14ac:dyDescent="0.25">
      <c r="A318" s="342"/>
      <c r="B318" s="281"/>
      <c r="C318" s="318"/>
      <c r="D318" s="215" t="s">
        <v>167</v>
      </c>
      <c r="E318" s="132">
        <f>'Прил 11 Перечень мероприятий'!K252</f>
        <v>200</v>
      </c>
      <c r="F318" s="299"/>
    </row>
    <row r="319" spans="1:6" ht="45" customHeight="1" x14ac:dyDescent="0.25">
      <c r="A319" s="340" t="s">
        <v>497</v>
      </c>
      <c r="B319" s="281" t="s">
        <v>146</v>
      </c>
      <c r="C319" s="319" t="s">
        <v>480</v>
      </c>
      <c r="D319" s="131" t="s">
        <v>98</v>
      </c>
      <c r="E319" s="109">
        <f>E320+E321+E322+E323+E324</f>
        <v>12000</v>
      </c>
      <c r="F319" s="299"/>
    </row>
    <row r="320" spans="1:6" ht="45" customHeight="1" x14ac:dyDescent="0.25">
      <c r="A320" s="341"/>
      <c r="B320" s="281"/>
      <c r="C320" s="318"/>
      <c r="D320" s="215" t="s">
        <v>9</v>
      </c>
      <c r="E320" s="132">
        <f>'Прил 11 Перечень мероприятий'!G256</f>
        <v>2400</v>
      </c>
      <c r="F320" s="299"/>
    </row>
    <row r="321" spans="1:6" ht="45" customHeight="1" x14ac:dyDescent="0.25">
      <c r="A321" s="341"/>
      <c r="B321" s="281"/>
      <c r="C321" s="318"/>
      <c r="D321" s="215" t="s">
        <v>97</v>
      </c>
      <c r="E321" s="132">
        <f>'Прил 11 Перечень мероприятий'!H256</f>
        <v>2400</v>
      </c>
      <c r="F321" s="299"/>
    </row>
    <row r="322" spans="1:6" ht="45" customHeight="1" x14ac:dyDescent="0.25">
      <c r="A322" s="341"/>
      <c r="B322" s="281"/>
      <c r="C322" s="318"/>
      <c r="D322" s="215" t="s">
        <v>149</v>
      </c>
      <c r="E322" s="132">
        <f>'Прил 11 Перечень мероприятий'!I256</f>
        <v>2400</v>
      </c>
      <c r="F322" s="299"/>
    </row>
    <row r="323" spans="1:6" ht="45" customHeight="1" x14ac:dyDescent="0.25">
      <c r="A323" s="341"/>
      <c r="B323" s="281"/>
      <c r="C323" s="318"/>
      <c r="D323" s="215" t="s">
        <v>166</v>
      </c>
      <c r="E323" s="132">
        <f>'Прил 11 Перечень мероприятий'!J256</f>
        <v>2400</v>
      </c>
      <c r="F323" s="299"/>
    </row>
    <row r="324" spans="1:6" ht="45" customHeight="1" x14ac:dyDescent="0.25">
      <c r="A324" s="342"/>
      <c r="B324" s="281"/>
      <c r="C324" s="318"/>
      <c r="D324" s="215" t="s">
        <v>167</v>
      </c>
      <c r="E324" s="132">
        <f>'Прил 11 Перечень мероприятий'!K256</f>
        <v>2400</v>
      </c>
      <c r="F324" s="299"/>
    </row>
    <row r="325" spans="1:6" ht="15" customHeight="1" x14ac:dyDescent="0.25">
      <c r="A325" s="300" t="s">
        <v>384</v>
      </c>
      <c r="B325" s="281" t="s">
        <v>146</v>
      </c>
      <c r="C325" s="319" t="s">
        <v>474</v>
      </c>
      <c r="D325" s="131" t="s">
        <v>98</v>
      </c>
      <c r="E325" s="109">
        <f>E326+E327+E328+E329+E330</f>
        <v>2500</v>
      </c>
      <c r="F325" s="299"/>
    </row>
    <row r="326" spans="1:6" x14ac:dyDescent="0.25">
      <c r="A326" s="301"/>
      <c r="B326" s="281"/>
      <c r="C326" s="318"/>
      <c r="D326" s="215" t="s">
        <v>9</v>
      </c>
      <c r="E326" s="132">
        <f>'Прил 11 Перечень мероприятий'!G264</f>
        <v>500</v>
      </c>
      <c r="F326" s="299"/>
    </row>
    <row r="327" spans="1:6" x14ac:dyDescent="0.25">
      <c r="A327" s="301"/>
      <c r="B327" s="281"/>
      <c r="C327" s="318"/>
      <c r="D327" s="215" t="s">
        <v>97</v>
      </c>
      <c r="E327" s="132">
        <f>'Прил 11 Перечень мероприятий'!H264</f>
        <v>500</v>
      </c>
      <c r="F327" s="299"/>
    </row>
    <row r="328" spans="1:6" x14ac:dyDescent="0.25">
      <c r="A328" s="301"/>
      <c r="B328" s="281"/>
      <c r="C328" s="318"/>
      <c r="D328" s="215" t="s">
        <v>149</v>
      </c>
      <c r="E328" s="132">
        <f>'Прил 11 Перечень мероприятий'!I264</f>
        <v>500</v>
      </c>
      <c r="F328" s="299"/>
    </row>
    <row r="329" spans="1:6" x14ac:dyDescent="0.25">
      <c r="A329" s="301"/>
      <c r="B329" s="281"/>
      <c r="C329" s="318"/>
      <c r="D329" s="215" t="s">
        <v>166</v>
      </c>
      <c r="E329" s="132">
        <f>'Прил 11 Перечень мероприятий'!J264</f>
        <v>500</v>
      </c>
      <c r="F329" s="299"/>
    </row>
    <row r="330" spans="1:6" x14ac:dyDescent="0.25">
      <c r="A330" s="302"/>
      <c r="B330" s="281"/>
      <c r="C330" s="318"/>
      <c r="D330" s="215" t="s">
        <v>167</v>
      </c>
      <c r="E330" s="132">
        <f>'Прил 11 Перечень мероприятий'!K264</f>
        <v>500</v>
      </c>
      <c r="F330" s="299"/>
    </row>
    <row r="331" spans="1:6" ht="15" customHeight="1" x14ac:dyDescent="0.25">
      <c r="A331" s="300" t="s">
        <v>391</v>
      </c>
      <c r="B331" s="281" t="s">
        <v>146</v>
      </c>
      <c r="C331" s="319" t="s">
        <v>475</v>
      </c>
      <c r="D331" s="131" t="s">
        <v>98</v>
      </c>
      <c r="E331" s="109">
        <f>E332+E333+E334+E335+E336</f>
        <v>2500</v>
      </c>
      <c r="F331" s="299"/>
    </row>
    <row r="332" spans="1:6" x14ac:dyDescent="0.25">
      <c r="A332" s="301"/>
      <c r="B332" s="281"/>
      <c r="C332" s="318"/>
      <c r="D332" s="215" t="s">
        <v>9</v>
      </c>
      <c r="E332" s="132">
        <f>'Прил 11 Перечень мероприятий'!G268</f>
        <v>500</v>
      </c>
      <c r="F332" s="299"/>
    </row>
    <row r="333" spans="1:6" x14ac:dyDescent="0.25">
      <c r="A333" s="301"/>
      <c r="B333" s="281"/>
      <c r="C333" s="318"/>
      <c r="D333" s="215" t="s">
        <v>97</v>
      </c>
      <c r="E333" s="132">
        <f>'Прил 11 Перечень мероприятий'!H268</f>
        <v>500</v>
      </c>
      <c r="F333" s="299"/>
    </row>
    <row r="334" spans="1:6" x14ac:dyDescent="0.25">
      <c r="A334" s="301"/>
      <c r="B334" s="281"/>
      <c r="C334" s="318"/>
      <c r="D334" s="215" t="s">
        <v>149</v>
      </c>
      <c r="E334" s="132">
        <f>'Прил 11 Перечень мероприятий'!I268</f>
        <v>500</v>
      </c>
      <c r="F334" s="299"/>
    </row>
    <row r="335" spans="1:6" x14ac:dyDescent="0.25">
      <c r="A335" s="301"/>
      <c r="B335" s="281"/>
      <c r="C335" s="318"/>
      <c r="D335" s="215" t="s">
        <v>166</v>
      </c>
      <c r="E335" s="132">
        <f>'Прил 11 Перечень мероприятий'!J268</f>
        <v>500</v>
      </c>
      <c r="F335" s="299"/>
    </row>
    <row r="336" spans="1:6" x14ac:dyDescent="0.25">
      <c r="A336" s="302"/>
      <c r="B336" s="281"/>
      <c r="C336" s="318"/>
      <c r="D336" s="215" t="s">
        <v>167</v>
      </c>
      <c r="E336" s="132">
        <f>'Прил 11 Перечень мероприятий'!K268</f>
        <v>500</v>
      </c>
      <c r="F336" s="299"/>
    </row>
    <row r="337" spans="1:6" ht="15" customHeight="1" x14ac:dyDescent="0.25">
      <c r="A337" s="300" t="s">
        <v>389</v>
      </c>
      <c r="B337" s="281" t="s">
        <v>146</v>
      </c>
      <c r="C337" s="319" t="s">
        <v>492</v>
      </c>
      <c r="D337" s="131" t="s">
        <v>98</v>
      </c>
      <c r="E337" s="109">
        <f>E338+E339+E340+E341+E342</f>
        <v>750</v>
      </c>
      <c r="F337" s="299"/>
    </row>
    <row r="338" spans="1:6" x14ac:dyDescent="0.25">
      <c r="A338" s="301"/>
      <c r="B338" s="281"/>
      <c r="C338" s="318"/>
      <c r="D338" s="215" t="s">
        <v>9</v>
      </c>
      <c r="E338" s="132">
        <f>'Прил 11 Перечень мероприятий'!G272</f>
        <v>150</v>
      </c>
      <c r="F338" s="299"/>
    </row>
    <row r="339" spans="1:6" x14ac:dyDescent="0.25">
      <c r="A339" s="301"/>
      <c r="B339" s="281"/>
      <c r="C339" s="318"/>
      <c r="D339" s="215" t="s">
        <v>97</v>
      </c>
      <c r="E339" s="132">
        <f>'Прил 11 Перечень мероприятий'!H272</f>
        <v>150</v>
      </c>
      <c r="F339" s="299"/>
    </row>
    <row r="340" spans="1:6" x14ac:dyDescent="0.25">
      <c r="A340" s="301"/>
      <c r="B340" s="281"/>
      <c r="C340" s="318"/>
      <c r="D340" s="215" t="s">
        <v>149</v>
      </c>
      <c r="E340" s="132">
        <f>'Прил 11 Перечень мероприятий'!I272</f>
        <v>150</v>
      </c>
      <c r="F340" s="299"/>
    </row>
    <row r="341" spans="1:6" x14ac:dyDescent="0.25">
      <c r="A341" s="301"/>
      <c r="B341" s="281"/>
      <c r="C341" s="318"/>
      <c r="D341" s="215" t="s">
        <v>166</v>
      </c>
      <c r="E341" s="132">
        <f>'Прил 11 Перечень мероприятий'!J272</f>
        <v>150</v>
      </c>
      <c r="F341" s="299"/>
    </row>
    <row r="342" spans="1:6" x14ac:dyDescent="0.25">
      <c r="A342" s="302"/>
      <c r="B342" s="281"/>
      <c r="C342" s="318"/>
      <c r="D342" s="215" t="s">
        <v>167</v>
      </c>
      <c r="E342" s="132">
        <f>'Прил 11 Перечень мероприятий'!K272</f>
        <v>150</v>
      </c>
      <c r="F342" s="299"/>
    </row>
    <row r="343" spans="1:6" ht="15" customHeight="1" x14ac:dyDescent="0.25">
      <c r="A343" s="300" t="s">
        <v>394</v>
      </c>
      <c r="B343" s="281" t="s">
        <v>146</v>
      </c>
      <c r="C343" s="305" t="s">
        <v>476</v>
      </c>
      <c r="D343" s="131" t="s">
        <v>98</v>
      </c>
      <c r="E343" s="109">
        <f>E344+E345+E346+E347+E348</f>
        <v>500</v>
      </c>
      <c r="F343" s="299"/>
    </row>
    <row r="344" spans="1:6" x14ac:dyDescent="0.25">
      <c r="A344" s="301"/>
      <c r="B344" s="281"/>
      <c r="C344" s="306"/>
      <c r="D344" s="215" t="s">
        <v>9</v>
      </c>
      <c r="E344" s="132">
        <f>'Прил 11 Перечень мероприятий'!G276</f>
        <v>100</v>
      </c>
      <c r="F344" s="299"/>
    </row>
    <row r="345" spans="1:6" x14ac:dyDescent="0.25">
      <c r="A345" s="301"/>
      <c r="B345" s="281"/>
      <c r="C345" s="306"/>
      <c r="D345" s="215" t="s">
        <v>97</v>
      </c>
      <c r="E345" s="132">
        <f>'Прил 11 Перечень мероприятий'!H276</f>
        <v>100</v>
      </c>
      <c r="F345" s="299"/>
    </row>
    <row r="346" spans="1:6" x14ac:dyDescent="0.25">
      <c r="A346" s="301"/>
      <c r="B346" s="281"/>
      <c r="C346" s="306"/>
      <c r="D346" s="215" t="s">
        <v>149</v>
      </c>
      <c r="E346" s="132">
        <f>'Прил 11 Перечень мероприятий'!I276</f>
        <v>100</v>
      </c>
      <c r="F346" s="299"/>
    </row>
    <row r="347" spans="1:6" ht="21" customHeight="1" x14ac:dyDescent="0.25">
      <c r="A347" s="301"/>
      <c r="B347" s="281"/>
      <c r="C347" s="306"/>
      <c r="D347" s="215" t="s">
        <v>166</v>
      </c>
      <c r="E347" s="132">
        <f>'Прил 11 Перечень мероприятий'!J276</f>
        <v>100</v>
      </c>
      <c r="F347" s="299"/>
    </row>
    <row r="348" spans="1:6" x14ac:dyDescent="0.25">
      <c r="A348" s="302"/>
      <c r="B348" s="281"/>
      <c r="C348" s="306"/>
      <c r="D348" s="215" t="s">
        <v>167</v>
      </c>
      <c r="E348" s="132">
        <f>'Прил 11 Перечень мероприятий'!K276</f>
        <v>100</v>
      </c>
      <c r="F348" s="299"/>
    </row>
    <row r="349" spans="1:6" ht="21" customHeight="1" x14ac:dyDescent="0.25">
      <c r="A349" s="300" t="s">
        <v>395</v>
      </c>
      <c r="B349" s="281" t="s">
        <v>146</v>
      </c>
      <c r="C349" s="305" t="s">
        <v>477</v>
      </c>
      <c r="D349" s="131" t="s">
        <v>98</v>
      </c>
      <c r="E349" s="109">
        <f>E350+E351+E352+E353+E354</f>
        <v>3250</v>
      </c>
      <c r="F349" s="299"/>
    </row>
    <row r="350" spans="1:6" x14ac:dyDescent="0.25">
      <c r="A350" s="301"/>
      <c r="B350" s="281"/>
      <c r="C350" s="306"/>
      <c r="D350" s="215" t="s">
        <v>9</v>
      </c>
      <c r="E350" s="132">
        <f>'Прил 11 Перечень мероприятий'!G280</f>
        <v>650</v>
      </c>
      <c r="F350" s="299"/>
    </row>
    <row r="351" spans="1:6" x14ac:dyDescent="0.25">
      <c r="A351" s="301"/>
      <c r="B351" s="281"/>
      <c r="C351" s="306"/>
      <c r="D351" s="215" t="s">
        <v>97</v>
      </c>
      <c r="E351" s="132">
        <f>'Прил 11 Перечень мероприятий'!H280</f>
        <v>650</v>
      </c>
      <c r="F351" s="299"/>
    </row>
    <row r="352" spans="1:6" ht="18" customHeight="1" x14ac:dyDescent="0.25">
      <c r="A352" s="301"/>
      <c r="B352" s="281"/>
      <c r="C352" s="306"/>
      <c r="D352" s="215" t="s">
        <v>149</v>
      </c>
      <c r="E352" s="132">
        <f>'Прил 11 Перечень мероприятий'!I280</f>
        <v>650</v>
      </c>
      <c r="F352" s="299"/>
    </row>
    <row r="353" spans="1:6" x14ac:dyDescent="0.25">
      <c r="A353" s="301"/>
      <c r="B353" s="281"/>
      <c r="C353" s="306"/>
      <c r="D353" s="215" t="s">
        <v>166</v>
      </c>
      <c r="E353" s="132">
        <f>'Прил 11 Перечень мероприятий'!J280</f>
        <v>650</v>
      </c>
      <c r="F353" s="299"/>
    </row>
    <row r="354" spans="1:6" x14ac:dyDescent="0.25">
      <c r="A354" s="302"/>
      <c r="B354" s="281"/>
      <c r="C354" s="306"/>
      <c r="D354" s="215" t="s">
        <v>167</v>
      </c>
      <c r="E354" s="132">
        <f>'Прил 11 Перечень мероприятий'!K280</f>
        <v>650</v>
      </c>
      <c r="F354" s="299"/>
    </row>
    <row r="355" spans="1:6" ht="15" customHeight="1" x14ac:dyDescent="0.25">
      <c r="A355" s="300" t="s">
        <v>483</v>
      </c>
      <c r="B355" s="281" t="s">
        <v>146</v>
      </c>
      <c r="C355" s="305" t="s">
        <v>478</v>
      </c>
      <c r="D355" s="131" t="s">
        <v>98</v>
      </c>
      <c r="E355" s="109">
        <f>E356+E357+E358+E359+E360</f>
        <v>2500</v>
      </c>
      <c r="F355" s="299"/>
    </row>
    <row r="356" spans="1:6" x14ac:dyDescent="0.25">
      <c r="A356" s="301"/>
      <c r="B356" s="281"/>
      <c r="C356" s="306"/>
      <c r="D356" s="215" t="s">
        <v>9</v>
      </c>
      <c r="E356" s="132">
        <f>'Прил 11 Перечень мероприятий'!G288</f>
        <v>500</v>
      </c>
      <c r="F356" s="299"/>
    </row>
    <row r="357" spans="1:6" x14ac:dyDescent="0.25">
      <c r="A357" s="301"/>
      <c r="B357" s="281"/>
      <c r="C357" s="306"/>
      <c r="D357" s="215" t="s">
        <v>97</v>
      </c>
      <c r="E357" s="132">
        <f>'Прил 11 Перечень мероприятий'!H288</f>
        <v>500</v>
      </c>
      <c r="F357" s="299"/>
    </row>
    <row r="358" spans="1:6" x14ac:dyDescent="0.25">
      <c r="A358" s="301"/>
      <c r="B358" s="281"/>
      <c r="C358" s="306"/>
      <c r="D358" s="215" t="s">
        <v>149</v>
      </c>
      <c r="E358" s="132">
        <f>'Прил 11 Перечень мероприятий'!I288</f>
        <v>500</v>
      </c>
      <c r="F358" s="299"/>
    </row>
    <row r="359" spans="1:6" x14ac:dyDescent="0.25">
      <c r="A359" s="301"/>
      <c r="B359" s="281"/>
      <c r="C359" s="306"/>
      <c r="D359" s="215" t="s">
        <v>166</v>
      </c>
      <c r="E359" s="132">
        <f>'Прил 11 Перечень мероприятий'!J288</f>
        <v>500</v>
      </c>
      <c r="F359" s="299"/>
    </row>
    <row r="360" spans="1:6" x14ac:dyDescent="0.25">
      <c r="A360" s="302"/>
      <c r="B360" s="281"/>
      <c r="C360" s="306"/>
      <c r="D360" s="215" t="s">
        <v>167</v>
      </c>
      <c r="E360" s="132">
        <f>'Прил 11 Перечень мероприятий'!K288</f>
        <v>500</v>
      </c>
      <c r="F360" s="299"/>
    </row>
    <row r="361" spans="1:6" ht="27.75" customHeight="1" x14ac:dyDescent="0.25">
      <c r="A361" s="310" t="s">
        <v>231</v>
      </c>
      <c r="B361" s="315"/>
      <c r="C361" s="315"/>
      <c r="D361" s="315"/>
      <c r="E361" s="315"/>
      <c r="F361" s="316"/>
    </row>
    <row r="362" spans="1:6" ht="15" customHeight="1" x14ac:dyDescent="0.25">
      <c r="A362" s="308" t="s">
        <v>505</v>
      </c>
      <c r="B362" s="281" t="s">
        <v>146</v>
      </c>
      <c r="C362" s="330" t="s">
        <v>396</v>
      </c>
      <c r="D362" s="131" t="s">
        <v>98</v>
      </c>
      <c r="E362" s="109">
        <f>E363+E364+E365+E366+E367</f>
        <v>18500</v>
      </c>
      <c r="F362" s="299"/>
    </row>
    <row r="363" spans="1:6" x14ac:dyDescent="0.25">
      <c r="A363" s="301"/>
      <c r="B363" s="281"/>
      <c r="C363" s="330"/>
      <c r="D363" s="215" t="s">
        <v>9</v>
      </c>
      <c r="E363" s="132">
        <f>'Прил 11 Перечень мероприятий'!G301</f>
        <v>3700</v>
      </c>
      <c r="F363" s="299"/>
    </row>
    <row r="364" spans="1:6" x14ac:dyDescent="0.25">
      <c r="A364" s="301"/>
      <c r="B364" s="281"/>
      <c r="C364" s="330"/>
      <c r="D364" s="215" t="s">
        <v>97</v>
      </c>
      <c r="E364" s="132">
        <f>'Прил 11 Перечень мероприятий'!H301</f>
        <v>3700</v>
      </c>
      <c r="F364" s="299"/>
    </row>
    <row r="365" spans="1:6" x14ac:dyDescent="0.25">
      <c r="A365" s="301"/>
      <c r="B365" s="281"/>
      <c r="C365" s="330"/>
      <c r="D365" s="215" t="s">
        <v>149</v>
      </c>
      <c r="E365" s="132">
        <f>'Прил 11 Перечень мероприятий'!I301</f>
        <v>3700</v>
      </c>
      <c r="F365" s="299"/>
    </row>
    <row r="366" spans="1:6" x14ac:dyDescent="0.25">
      <c r="A366" s="301"/>
      <c r="B366" s="281"/>
      <c r="C366" s="330"/>
      <c r="D366" s="215" t="s">
        <v>166</v>
      </c>
      <c r="E366" s="132">
        <f>'Прил 11 Перечень мероприятий'!J301</f>
        <v>3700</v>
      </c>
      <c r="F366" s="299"/>
    </row>
    <row r="367" spans="1:6" x14ac:dyDescent="0.25">
      <c r="A367" s="302"/>
      <c r="B367" s="281"/>
      <c r="C367" s="330"/>
      <c r="D367" s="215" t="s">
        <v>167</v>
      </c>
      <c r="E367" s="132">
        <f>'Прил 11 Перечень мероприятий'!K301</f>
        <v>3700</v>
      </c>
      <c r="F367" s="299"/>
    </row>
    <row r="368" spans="1:6" ht="15" customHeight="1" x14ac:dyDescent="0.25">
      <c r="A368" s="300" t="s">
        <v>518</v>
      </c>
      <c r="B368" s="281" t="s">
        <v>146</v>
      </c>
      <c r="C368" s="318" t="s">
        <v>397</v>
      </c>
      <c r="D368" s="131" t="s">
        <v>98</v>
      </c>
      <c r="E368" s="109">
        <f>E369+E370+E371+E372+E373</f>
        <v>1500</v>
      </c>
      <c r="F368" s="299"/>
    </row>
    <row r="369" spans="1:6" x14ac:dyDescent="0.25">
      <c r="A369" s="301"/>
      <c r="B369" s="281"/>
      <c r="C369" s="318"/>
      <c r="D369" s="215" t="s">
        <v>9</v>
      </c>
      <c r="E369" s="132">
        <f>'Прил 11 Перечень мероприятий'!G305</f>
        <v>300</v>
      </c>
      <c r="F369" s="299"/>
    </row>
    <row r="370" spans="1:6" x14ac:dyDescent="0.25">
      <c r="A370" s="301"/>
      <c r="B370" s="281"/>
      <c r="C370" s="318"/>
      <c r="D370" s="215" t="s">
        <v>97</v>
      </c>
      <c r="E370" s="132">
        <f>'Прил 11 Перечень мероприятий'!H304</f>
        <v>300</v>
      </c>
      <c r="F370" s="299"/>
    </row>
    <row r="371" spans="1:6" x14ac:dyDescent="0.25">
      <c r="A371" s="301"/>
      <c r="B371" s="281"/>
      <c r="C371" s="318"/>
      <c r="D371" s="215" t="s">
        <v>149</v>
      </c>
      <c r="E371" s="132">
        <f>'Прил 11 Перечень мероприятий'!I305</f>
        <v>300</v>
      </c>
      <c r="F371" s="299"/>
    </row>
    <row r="372" spans="1:6" x14ac:dyDescent="0.25">
      <c r="A372" s="301"/>
      <c r="B372" s="281"/>
      <c r="C372" s="318"/>
      <c r="D372" s="215" t="s">
        <v>166</v>
      </c>
      <c r="E372" s="132">
        <f>'Прил 11 Перечень мероприятий'!J305</f>
        <v>300</v>
      </c>
      <c r="F372" s="299"/>
    </row>
    <row r="373" spans="1:6" x14ac:dyDescent="0.25">
      <c r="A373" s="302"/>
      <c r="B373" s="281"/>
      <c r="C373" s="318"/>
      <c r="D373" s="215" t="s">
        <v>167</v>
      </c>
      <c r="E373" s="132">
        <f>'Прил 11 Перечень мероприятий'!K305</f>
        <v>300</v>
      </c>
      <c r="F373" s="299"/>
    </row>
    <row r="374" spans="1:6" ht="15" customHeight="1" x14ac:dyDescent="0.25">
      <c r="A374" s="300" t="s">
        <v>519</v>
      </c>
      <c r="B374" s="281" t="s">
        <v>146</v>
      </c>
      <c r="C374" s="318" t="s">
        <v>398</v>
      </c>
      <c r="D374" s="131" t="s">
        <v>98</v>
      </c>
      <c r="E374" s="109">
        <f>E375+E376+E377+E378+E379</f>
        <v>650</v>
      </c>
      <c r="F374" s="299"/>
    </row>
    <row r="375" spans="1:6" x14ac:dyDescent="0.25">
      <c r="A375" s="301"/>
      <c r="B375" s="281"/>
      <c r="C375" s="318"/>
      <c r="D375" s="215" t="s">
        <v>9</v>
      </c>
      <c r="E375" s="132">
        <f>'Прил 11 Перечень мероприятий'!G309</f>
        <v>130</v>
      </c>
      <c r="F375" s="299"/>
    </row>
    <row r="376" spans="1:6" x14ac:dyDescent="0.25">
      <c r="A376" s="301"/>
      <c r="B376" s="281"/>
      <c r="C376" s="318"/>
      <c r="D376" s="215" t="s">
        <v>97</v>
      </c>
      <c r="E376" s="132">
        <f>'Прил 11 Перечень мероприятий'!H309</f>
        <v>130</v>
      </c>
      <c r="F376" s="299"/>
    </row>
    <row r="377" spans="1:6" x14ac:dyDescent="0.25">
      <c r="A377" s="301"/>
      <c r="B377" s="281"/>
      <c r="C377" s="318"/>
      <c r="D377" s="215" t="s">
        <v>149</v>
      </c>
      <c r="E377" s="132">
        <f>'Прил 11 Перечень мероприятий'!I309</f>
        <v>130</v>
      </c>
      <c r="F377" s="299"/>
    </row>
    <row r="378" spans="1:6" x14ac:dyDescent="0.25">
      <c r="A378" s="301"/>
      <c r="B378" s="281"/>
      <c r="C378" s="318"/>
      <c r="D378" s="215" t="s">
        <v>166</v>
      </c>
      <c r="E378" s="132">
        <f>'Прил 11 Перечень мероприятий'!J309</f>
        <v>130</v>
      </c>
      <c r="F378" s="299"/>
    </row>
    <row r="379" spans="1:6" x14ac:dyDescent="0.25">
      <c r="A379" s="302"/>
      <c r="B379" s="281"/>
      <c r="C379" s="318"/>
      <c r="D379" s="215" t="s">
        <v>167</v>
      </c>
      <c r="E379" s="132">
        <f>'Прил 11 Перечень мероприятий'!K309</f>
        <v>130</v>
      </c>
      <c r="F379" s="299"/>
    </row>
    <row r="380" spans="1:6" ht="19.149999999999999" customHeight="1" x14ac:dyDescent="0.25">
      <c r="A380" s="300" t="s">
        <v>508</v>
      </c>
      <c r="B380" s="281" t="s">
        <v>146</v>
      </c>
      <c r="C380" s="318" t="s">
        <v>399</v>
      </c>
      <c r="D380" s="131" t="s">
        <v>98</v>
      </c>
      <c r="E380" s="109">
        <f>E381+E382+E383+E384+E385</f>
        <v>950</v>
      </c>
      <c r="F380" s="299"/>
    </row>
    <row r="381" spans="1:6" ht="24" customHeight="1" x14ac:dyDescent="0.25">
      <c r="A381" s="301"/>
      <c r="B381" s="281"/>
      <c r="C381" s="318"/>
      <c r="D381" s="215" t="s">
        <v>9</v>
      </c>
      <c r="E381" s="132">
        <f>'Прил 11 Перечень мероприятий'!G313</f>
        <v>190</v>
      </c>
      <c r="F381" s="299"/>
    </row>
    <row r="382" spans="1:6" ht="22.9" customHeight="1" x14ac:dyDescent="0.25">
      <c r="A382" s="301"/>
      <c r="B382" s="281"/>
      <c r="C382" s="318"/>
      <c r="D382" s="215" t="s">
        <v>97</v>
      </c>
      <c r="E382" s="132">
        <f>'Прил 11 Перечень мероприятий'!H313</f>
        <v>190</v>
      </c>
      <c r="F382" s="299"/>
    </row>
    <row r="383" spans="1:6" ht="22.15" customHeight="1" x14ac:dyDescent="0.25">
      <c r="A383" s="301"/>
      <c r="B383" s="281"/>
      <c r="C383" s="318"/>
      <c r="D383" s="215" t="s">
        <v>149</v>
      </c>
      <c r="E383" s="132">
        <f>'Прил 11 Перечень мероприятий'!I313</f>
        <v>190</v>
      </c>
      <c r="F383" s="299"/>
    </row>
    <row r="384" spans="1:6" ht="24.6" customHeight="1" x14ac:dyDescent="0.25">
      <c r="A384" s="301"/>
      <c r="B384" s="281"/>
      <c r="C384" s="318"/>
      <c r="D384" s="215" t="s">
        <v>166</v>
      </c>
      <c r="E384" s="132">
        <f>'Прил 11 Перечень мероприятий'!J313</f>
        <v>190</v>
      </c>
      <c r="F384" s="299"/>
    </row>
    <row r="385" spans="1:6" ht="27.6" customHeight="1" x14ac:dyDescent="0.25">
      <c r="A385" s="302"/>
      <c r="B385" s="281"/>
      <c r="C385" s="318"/>
      <c r="D385" s="215" t="s">
        <v>167</v>
      </c>
      <c r="E385" s="132">
        <f>'Прил 11 Перечень мероприятий'!K313</f>
        <v>190</v>
      </c>
      <c r="F385" s="299"/>
    </row>
    <row r="386" spans="1:6" ht="15" customHeight="1" x14ac:dyDescent="0.25">
      <c r="A386" s="300" t="s">
        <v>520</v>
      </c>
      <c r="B386" s="281" t="s">
        <v>146</v>
      </c>
      <c r="C386" s="318" t="s">
        <v>400</v>
      </c>
      <c r="D386" s="131" t="s">
        <v>98</v>
      </c>
      <c r="E386" s="109">
        <f>E387+E388+E389+E390+E391</f>
        <v>700</v>
      </c>
      <c r="F386" s="299"/>
    </row>
    <row r="387" spans="1:6" x14ac:dyDescent="0.25">
      <c r="A387" s="301"/>
      <c r="B387" s="281"/>
      <c r="C387" s="318"/>
      <c r="D387" s="215" t="s">
        <v>9</v>
      </c>
      <c r="E387" s="132">
        <f>'Прил 11 Перечень мероприятий'!G317</f>
        <v>140</v>
      </c>
      <c r="F387" s="299"/>
    </row>
    <row r="388" spans="1:6" x14ac:dyDescent="0.25">
      <c r="A388" s="301"/>
      <c r="B388" s="281"/>
      <c r="C388" s="318"/>
      <c r="D388" s="215" t="s">
        <v>97</v>
      </c>
      <c r="E388" s="132">
        <f>'Прил 11 Перечень мероприятий'!H317</f>
        <v>140</v>
      </c>
      <c r="F388" s="299"/>
    </row>
    <row r="389" spans="1:6" x14ac:dyDescent="0.25">
      <c r="A389" s="301"/>
      <c r="B389" s="281"/>
      <c r="C389" s="318"/>
      <c r="D389" s="215" t="s">
        <v>149</v>
      </c>
      <c r="E389" s="132">
        <f>'Прил 11 Перечень мероприятий'!I317</f>
        <v>140</v>
      </c>
      <c r="F389" s="299"/>
    </row>
    <row r="390" spans="1:6" x14ac:dyDescent="0.25">
      <c r="A390" s="301"/>
      <c r="B390" s="281"/>
      <c r="C390" s="318"/>
      <c r="D390" s="215" t="s">
        <v>166</v>
      </c>
      <c r="E390" s="132">
        <f>'Прил 11 Перечень мероприятий'!J317</f>
        <v>140</v>
      </c>
      <c r="F390" s="299"/>
    </row>
    <row r="391" spans="1:6" x14ac:dyDescent="0.25">
      <c r="A391" s="302"/>
      <c r="B391" s="281"/>
      <c r="C391" s="318"/>
      <c r="D391" s="215" t="s">
        <v>167</v>
      </c>
      <c r="E391" s="132">
        <f>'Прил 11 Перечень мероприятий'!K317</f>
        <v>140</v>
      </c>
      <c r="F391" s="299"/>
    </row>
    <row r="392" spans="1:6" ht="15" customHeight="1" x14ac:dyDescent="0.25">
      <c r="A392" s="300" t="s">
        <v>521</v>
      </c>
      <c r="B392" s="281" t="s">
        <v>146</v>
      </c>
      <c r="C392" s="318" t="s">
        <v>401</v>
      </c>
      <c r="D392" s="131" t="s">
        <v>98</v>
      </c>
      <c r="E392" s="109">
        <f>E393+E394+E395+E396+E397</f>
        <v>200</v>
      </c>
      <c r="F392" s="299"/>
    </row>
    <row r="393" spans="1:6" x14ac:dyDescent="0.25">
      <c r="A393" s="301"/>
      <c r="B393" s="281"/>
      <c r="C393" s="318"/>
      <c r="D393" s="215" t="s">
        <v>9</v>
      </c>
      <c r="E393" s="132">
        <f>'Прил 11 Перечень мероприятий'!G321</f>
        <v>40</v>
      </c>
      <c r="F393" s="299"/>
    </row>
    <row r="394" spans="1:6" x14ac:dyDescent="0.25">
      <c r="A394" s="301"/>
      <c r="B394" s="281"/>
      <c r="C394" s="318"/>
      <c r="D394" s="215" t="s">
        <v>97</v>
      </c>
      <c r="E394" s="132">
        <f>'Прил 11 Перечень мероприятий'!H321</f>
        <v>40</v>
      </c>
      <c r="F394" s="299"/>
    </row>
    <row r="395" spans="1:6" x14ac:dyDescent="0.25">
      <c r="A395" s="301"/>
      <c r="B395" s="281"/>
      <c r="C395" s="318"/>
      <c r="D395" s="215" t="s">
        <v>149</v>
      </c>
      <c r="E395" s="132">
        <f>'Прил 11 Перечень мероприятий'!I321</f>
        <v>40</v>
      </c>
      <c r="F395" s="299"/>
    </row>
    <row r="396" spans="1:6" x14ac:dyDescent="0.25">
      <c r="A396" s="301"/>
      <c r="B396" s="281"/>
      <c r="C396" s="318"/>
      <c r="D396" s="215" t="s">
        <v>166</v>
      </c>
      <c r="E396" s="132">
        <f>'Прил 11 Перечень мероприятий'!J321</f>
        <v>40</v>
      </c>
      <c r="F396" s="299"/>
    </row>
    <row r="397" spans="1:6" x14ac:dyDescent="0.25">
      <c r="A397" s="302"/>
      <c r="B397" s="281"/>
      <c r="C397" s="318"/>
      <c r="D397" s="215" t="s">
        <v>167</v>
      </c>
      <c r="E397" s="132">
        <f>'Прил 11 Перечень мероприятий'!K321</f>
        <v>40</v>
      </c>
      <c r="F397" s="299"/>
    </row>
    <row r="398" spans="1:6" ht="14.45" customHeight="1" x14ac:dyDescent="0.25">
      <c r="A398" s="308" t="s">
        <v>522</v>
      </c>
      <c r="B398" s="281" t="s">
        <v>146</v>
      </c>
      <c r="C398" s="318" t="s">
        <v>402</v>
      </c>
      <c r="D398" s="131" t="s">
        <v>98</v>
      </c>
      <c r="E398" s="109">
        <f>E399+E400+E401+E402+E403</f>
        <v>500</v>
      </c>
      <c r="F398" s="299"/>
    </row>
    <row r="399" spans="1:6" x14ac:dyDescent="0.25">
      <c r="A399" s="301"/>
      <c r="B399" s="281"/>
      <c r="C399" s="318"/>
      <c r="D399" s="215" t="s">
        <v>9</v>
      </c>
      <c r="E399" s="132">
        <f>'Прил 11 Перечень мероприятий'!G325</f>
        <v>100</v>
      </c>
      <c r="F399" s="299"/>
    </row>
    <row r="400" spans="1:6" x14ac:dyDescent="0.25">
      <c r="A400" s="301"/>
      <c r="B400" s="281"/>
      <c r="C400" s="318"/>
      <c r="D400" s="215" t="s">
        <v>97</v>
      </c>
      <c r="E400" s="132">
        <f>'Прил 11 Перечень мероприятий'!H325</f>
        <v>100</v>
      </c>
      <c r="F400" s="299"/>
    </row>
    <row r="401" spans="1:6" x14ac:dyDescent="0.25">
      <c r="A401" s="301"/>
      <c r="B401" s="281"/>
      <c r="C401" s="318"/>
      <c r="D401" s="215" t="s">
        <v>149</v>
      </c>
      <c r="E401" s="132">
        <f>'Прил 11 Перечень мероприятий'!I325</f>
        <v>100</v>
      </c>
      <c r="F401" s="299"/>
    </row>
    <row r="402" spans="1:6" x14ac:dyDescent="0.25">
      <c r="A402" s="301"/>
      <c r="B402" s="281"/>
      <c r="C402" s="318"/>
      <c r="D402" s="215" t="s">
        <v>166</v>
      </c>
      <c r="E402" s="132">
        <f>'Прил 11 Перечень мероприятий'!J325</f>
        <v>100</v>
      </c>
      <c r="F402" s="299"/>
    </row>
    <row r="403" spans="1:6" x14ac:dyDescent="0.25">
      <c r="A403" s="302"/>
      <c r="B403" s="281"/>
      <c r="C403" s="318"/>
      <c r="D403" s="215" t="s">
        <v>167</v>
      </c>
      <c r="E403" s="132">
        <f>'Прил 11 Перечень мероприятий'!K325</f>
        <v>100</v>
      </c>
      <c r="F403" s="299"/>
    </row>
    <row r="404" spans="1:6" ht="14.45" customHeight="1" x14ac:dyDescent="0.25">
      <c r="A404" s="308" t="s">
        <v>523</v>
      </c>
      <c r="B404" s="281" t="s">
        <v>146</v>
      </c>
      <c r="C404" s="318" t="s">
        <v>403</v>
      </c>
      <c r="D404" s="131" t="s">
        <v>98</v>
      </c>
      <c r="E404" s="109">
        <f>E405+E406+E407+E408+E409</f>
        <v>1000</v>
      </c>
      <c r="F404" s="299"/>
    </row>
    <row r="405" spans="1:6" x14ac:dyDescent="0.25">
      <c r="A405" s="301"/>
      <c r="B405" s="281"/>
      <c r="C405" s="318"/>
      <c r="D405" s="215" t="s">
        <v>9</v>
      </c>
      <c r="E405" s="132">
        <f>'Прил 11 Перечень мероприятий'!G329</f>
        <v>200</v>
      </c>
      <c r="F405" s="299"/>
    </row>
    <row r="406" spans="1:6" x14ac:dyDescent="0.25">
      <c r="A406" s="301"/>
      <c r="B406" s="281"/>
      <c r="C406" s="318"/>
      <c r="D406" s="215" t="s">
        <v>97</v>
      </c>
      <c r="E406" s="132">
        <f>'Прил 11 Перечень мероприятий'!H329</f>
        <v>200</v>
      </c>
      <c r="F406" s="299"/>
    </row>
    <row r="407" spans="1:6" x14ac:dyDescent="0.25">
      <c r="A407" s="301"/>
      <c r="B407" s="281"/>
      <c r="C407" s="318"/>
      <c r="D407" s="215" t="s">
        <v>149</v>
      </c>
      <c r="E407" s="132">
        <f>'Прил 11 Перечень мероприятий'!I329</f>
        <v>200</v>
      </c>
      <c r="F407" s="299"/>
    </row>
    <row r="408" spans="1:6" x14ac:dyDescent="0.25">
      <c r="A408" s="301"/>
      <c r="B408" s="281"/>
      <c r="C408" s="318"/>
      <c r="D408" s="215" t="s">
        <v>166</v>
      </c>
      <c r="E408" s="132">
        <f>'Прил 11 Перечень мероприятий'!J329</f>
        <v>200</v>
      </c>
      <c r="F408" s="299"/>
    </row>
    <row r="409" spans="1:6" x14ac:dyDescent="0.25">
      <c r="A409" s="302"/>
      <c r="B409" s="281"/>
      <c r="C409" s="318"/>
      <c r="D409" s="215" t="s">
        <v>167</v>
      </c>
      <c r="E409" s="132">
        <f>'Прил 11 Перечень мероприятий'!K329</f>
        <v>200</v>
      </c>
      <c r="F409" s="299"/>
    </row>
    <row r="410" spans="1:6" ht="15" customHeight="1" x14ac:dyDescent="0.25">
      <c r="A410" s="308" t="s">
        <v>524</v>
      </c>
      <c r="B410" s="281" t="s">
        <v>146</v>
      </c>
      <c r="C410" s="318" t="s">
        <v>404</v>
      </c>
      <c r="D410" s="131" t="s">
        <v>98</v>
      </c>
      <c r="E410" s="109">
        <f>E411+E412+E413+E414+E415</f>
        <v>18500</v>
      </c>
      <c r="F410" s="299"/>
    </row>
    <row r="411" spans="1:6" x14ac:dyDescent="0.25">
      <c r="A411" s="301"/>
      <c r="B411" s="281"/>
      <c r="C411" s="318"/>
      <c r="D411" s="215" t="s">
        <v>9</v>
      </c>
      <c r="E411" s="132">
        <f>'Прил 11 Перечень мероприятий'!G333</f>
        <v>3700</v>
      </c>
      <c r="F411" s="299"/>
    </row>
    <row r="412" spans="1:6" x14ac:dyDescent="0.25">
      <c r="A412" s="301"/>
      <c r="B412" s="281"/>
      <c r="C412" s="318"/>
      <c r="D412" s="215" t="s">
        <v>97</v>
      </c>
      <c r="E412" s="132">
        <f>'Прил 11 Перечень мероприятий'!H333</f>
        <v>3700</v>
      </c>
      <c r="F412" s="299"/>
    </row>
    <row r="413" spans="1:6" x14ac:dyDescent="0.25">
      <c r="A413" s="301"/>
      <c r="B413" s="281"/>
      <c r="C413" s="318"/>
      <c r="D413" s="215" t="s">
        <v>149</v>
      </c>
      <c r="E413" s="132">
        <f>'Прил 11 Перечень мероприятий'!I333</f>
        <v>3700</v>
      </c>
      <c r="F413" s="299"/>
    </row>
    <row r="414" spans="1:6" x14ac:dyDescent="0.25">
      <c r="A414" s="301"/>
      <c r="B414" s="281"/>
      <c r="C414" s="318"/>
      <c r="D414" s="215" t="s">
        <v>166</v>
      </c>
      <c r="E414" s="132">
        <f>'Прил 11 Перечень мероприятий'!J333</f>
        <v>3700</v>
      </c>
      <c r="F414" s="299"/>
    </row>
    <row r="415" spans="1:6" x14ac:dyDescent="0.25">
      <c r="A415" s="302"/>
      <c r="B415" s="281"/>
      <c r="C415" s="318"/>
      <c r="D415" s="215" t="s">
        <v>167</v>
      </c>
      <c r="E415" s="132">
        <f>'Прил 11 Перечень мероприятий'!K333</f>
        <v>3700</v>
      </c>
      <c r="F415" s="299"/>
    </row>
    <row r="416" spans="1:6" ht="15" customHeight="1" x14ac:dyDescent="0.25">
      <c r="A416" s="308" t="s">
        <v>525</v>
      </c>
      <c r="B416" s="281" t="s">
        <v>146</v>
      </c>
      <c r="C416" s="326" t="s">
        <v>396</v>
      </c>
      <c r="D416" s="131" t="s">
        <v>98</v>
      </c>
      <c r="E416" s="109">
        <f>E417+E418+E419+E420+E421</f>
        <v>30</v>
      </c>
      <c r="F416" s="299"/>
    </row>
    <row r="417" spans="1:6" x14ac:dyDescent="0.25">
      <c r="A417" s="331"/>
      <c r="B417" s="281"/>
      <c r="C417" s="327"/>
      <c r="D417" s="221" t="s">
        <v>9</v>
      </c>
      <c r="E417" s="132">
        <f>'Прил 11 Перечень мероприятий'!G337</f>
        <v>30</v>
      </c>
      <c r="F417" s="299"/>
    </row>
    <row r="418" spans="1:6" x14ac:dyDescent="0.25">
      <c r="A418" s="331"/>
      <c r="B418" s="281"/>
      <c r="C418" s="327"/>
      <c r="D418" s="221" t="s">
        <v>97</v>
      </c>
      <c r="E418" s="132">
        <f>'Прил 11 Перечень мероприятий'!H337</f>
        <v>0</v>
      </c>
      <c r="F418" s="299"/>
    </row>
    <row r="419" spans="1:6" x14ac:dyDescent="0.25">
      <c r="A419" s="331"/>
      <c r="B419" s="281"/>
      <c r="C419" s="327"/>
      <c r="D419" s="221" t="s">
        <v>149</v>
      </c>
      <c r="E419" s="132">
        <f>'Прил 11 Перечень мероприятий'!I337</f>
        <v>0</v>
      </c>
      <c r="F419" s="299"/>
    </row>
    <row r="420" spans="1:6" x14ac:dyDescent="0.25">
      <c r="A420" s="331"/>
      <c r="B420" s="281"/>
      <c r="C420" s="327"/>
      <c r="D420" s="221" t="s">
        <v>166</v>
      </c>
      <c r="E420" s="132">
        <f>'Прил 11 Перечень мероприятий'!J337</f>
        <v>0</v>
      </c>
      <c r="F420" s="299"/>
    </row>
    <row r="421" spans="1:6" x14ac:dyDescent="0.25">
      <c r="A421" s="331"/>
      <c r="B421" s="281"/>
      <c r="C421" s="327"/>
      <c r="D421" s="221" t="s">
        <v>167</v>
      </c>
      <c r="E421" s="132">
        <f>'Прил 11 Перечень мероприятий'!K337</f>
        <v>0</v>
      </c>
      <c r="F421" s="299"/>
    </row>
    <row r="422" spans="1:6" ht="15" customHeight="1" x14ac:dyDescent="0.25">
      <c r="A422" s="331"/>
      <c r="B422" s="281" t="s">
        <v>18</v>
      </c>
      <c r="C422" s="327"/>
      <c r="D422" s="131" t="s">
        <v>98</v>
      </c>
      <c r="E422" s="109">
        <f>E423+E424+E425+E426+E427</f>
        <v>148</v>
      </c>
      <c r="F422" s="299"/>
    </row>
    <row r="423" spans="1:6" x14ac:dyDescent="0.25">
      <c r="A423" s="331"/>
      <c r="B423" s="281"/>
      <c r="C423" s="327"/>
      <c r="D423" s="221" t="s">
        <v>9</v>
      </c>
      <c r="E423" s="132">
        <f>'Прил 11 Перечень мероприятий'!G338</f>
        <v>148</v>
      </c>
      <c r="F423" s="299"/>
    </row>
    <row r="424" spans="1:6" x14ac:dyDescent="0.25">
      <c r="A424" s="331"/>
      <c r="B424" s="281"/>
      <c r="C424" s="327"/>
      <c r="D424" s="221" t="s">
        <v>97</v>
      </c>
      <c r="E424" s="132">
        <f>'Прил 11 Перечень мероприятий'!H338</f>
        <v>0</v>
      </c>
      <c r="F424" s="299"/>
    </row>
    <row r="425" spans="1:6" x14ac:dyDescent="0.25">
      <c r="A425" s="331"/>
      <c r="B425" s="281"/>
      <c r="C425" s="327"/>
      <c r="D425" s="221" t="s">
        <v>149</v>
      </c>
      <c r="E425" s="132">
        <f>'Прил 11 Перечень мероприятий'!I338</f>
        <v>0</v>
      </c>
      <c r="F425" s="299"/>
    </row>
    <row r="426" spans="1:6" x14ac:dyDescent="0.25">
      <c r="A426" s="331"/>
      <c r="B426" s="281"/>
      <c r="C426" s="327"/>
      <c r="D426" s="221" t="s">
        <v>166</v>
      </c>
      <c r="E426" s="132">
        <f>'Прил 11 Перечень мероприятий'!J338</f>
        <v>0</v>
      </c>
      <c r="F426" s="299"/>
    </row>
    <row r="427" spans="1:6" x14ac:dyDescent="0.25">
      <c r="A427" s="332"/>
      <c r="B427" s="281"/>
      <c r="C427" s="333"/>
      <c r="D427" s="221" t="s">
        <v>167</v>
      </c>
      <c r="E427" s="132">
        <f>'Прил 11 Перечень мероприятий'!K338</f>
        <v>0</v>
      </c>
      <c r="F427" s="299"/>
    </row>
    <row r="428" spans="1:6" ht="30" customHeight="1" x14ac:dyDescent="0.25">
      <c r="A428" s="310" t="s">
        <v>368</v>
      </c>
      <c r="B428" s="315"/>
      <c r="C428" s="315"/>
      <c r="D428" s="315"/>
      <c r="E428" s="315"/>
      <c r="F428" s="316"/>
    </row>
    <row r="429" spans="1:6" ht="15" customHeight="1" x14ac:dyDescent="0.25">
      <c r="A429" s="300" t="s">
        <v>499</v>
      </c>
      <c r="B429" s="281" t="s">
        <v>146</v>
      </c>
      <c r="C429" s="305" t="s">
        <v>481</v>
      </c>
      <c r="D429" s="101" t="s">
        <v>98</v>
      </c>
      <c r="E429" s="109">
        <f>E430+E431+E432+E433+E434</f>
        <v>5000</v>
      </c>
      <c r="F429" s="299"/>
    </row>
    <row r="430" spans="1:6" x14ac:dyDescent="0.25">
      <c r="A430" s="301"/>
      <c r="B430" s="281"/>
      <c r="C430" s="306"/>
      <c r="D430" s="100" t="s">
        <v>9</v>
      </c>
      <c r="E430" s="98">
        <f>'Прил 11 Перечень мероприятий'!G350</f>
        <v>1000</v>
      </c>
      <c r="F430" s="299"/>
    </row>
    <row r="431" spans="1:6" x14ac:dyDescent="0.25">
      <c r="A431" s="301"/>
      <c r="B431" s="281"/>
      <c r="C431" s="306"/>
      <c r="D431" s="100" t="s">
        <v>97</v>
      </c>
      <c r="E431" s="98">
        <f>'Прил 11 Перечень мероприятий'!H350</f>
        <v>1000</v>
      </c>
      <c r="F431" s="299"/>
    </row>
    <row r="432" spans="1:6" x14ac:dyDescent="0.25">
      <c r="A432" s="301"/>
      <c r="B432" s="281"/>
      <c r="C432" s="306"/>
      <c r="D432" s="100" t="s">
        <v>149</v>
      </c>
      <c r="E432" s="98">
        <f>'Прил 11 Перечень мероприятий'!I350</f>
        <v>1000</v>
      </c>
      <c r="F432" s="299"/>
    </row>
    <row r="433" spans="1:6" x14ac:dyDescent="0.25">
      <c r="A433" s="301"/>
      <c r="B433" s="281"/>
      <c r="C433" s="306"/>
      <c r="D433" s="100" t="s">
        <v>166</v>
      </c>
      <c r="E433" s="98">
        <f>'Прил 11 Перечень мероприятий'!J350</f>
        <v>1000</v>
      </c>
      <c r="F433" s="299"/>
    </row>
    <row r="434" spans="1:6" x14ac:dyDescent="0.25">
      <c r="A434" s="302"/>
      <c r="B434" s="281"/>
      <c r="C434" s="309"/>
      <c r="D434" s="100" t="s">
        <v>167</v>
      </c>
      <c r="E434" s="98">
        <f>'Прил 11 Перечень мероприятий'!K350</f>
        <v>1000</v>
      </c>
      <c r="F434" s="299"/>
    </row>
    <row r="435" spans="1:6" x14ac:dyDescent="0.25">
      <c r="A435" s="300" t="s">
        <v>328</v>
      </c>
      <c r="B435" s="281" t="s">
        <v>146</v>
      </c>
      <c r="C435" s="305" t="s">
        <v>168</v>
      </c>
      <c r="D435" s="131" t="s">
        <v>98</v>
      </c>
      <c r="E435" s="108">
        <f>E436+E437+E438+E439+E440</f>
        <v>6032.75</v>
      </c>
      <c r="F435" s="299"/>
    </row>
    <row r="436" spans="1:6" x14ac:dyDescent="0.25">
      <c r="A436" s="301"/>
      <c r="B436" s="281"/>
      <c r="C436" s="306"/>
      <c r="D436" s="202" t="s">
        <v>9</v>
      </c>
      <c r="E436" s="132">
        <f>'Прил 11 Перечень мероприятий'!G358</f>
        <v>3735.2</v>
      </c>
      <c r="F436" s="299"/>
    </row>
    <row r="437" spans="1:6" x14ac:dyDescent="0.25">
      <c r="A437" s="301"/>
      <c r="B437" s="281"/>
      <c r="C437" s="306"/>
      <c r="D437" s="202" t="s">
        <v>97</v>
      </c>
      <c r="E437" s="132">
        <f>'Прил 11 Перечень мероприятий'!H358</f>
        <v>2297.5500000000002</v>
      </c>
      <c r="F437" s="299"/>
    </row>
    <row r="438" spans="1:6" x14ac:dyDescent="0.25">
      <c r="A438" s="301"/>
      <c r="B438" s="281"/>
      <c r="C438" s="306"/>
      <c r="D438" s="202" t="s">
        <v>149</v>
      </c>
      <c r="E438" s="132">
        <f>'Прил 11 Перечень мероприятий'!I358</f>
        <v>0</v>
      </c>
      <c r="F438" s="299"/>
    </row>
    <row r="439" spans="1:6" x14ac:dyDescent="0.25">
      <c r="A439" s="301"/>
      <c r="B439" s="281"/>
      <c r="C439" s="306"/>
      <c r="D439" s="202" t="s">
        <v>166</v>
      </c>
      <c r="E439" s="132">
        <f>'Прил 11 Перечень мероприятий'!J358</f>
        <v>0</v>
      </c>
      <c r="F439" s="299"/>
    </row>
    <row r="440" spans="1:6" x14ac:dyDescent="0.25">
      <c r="A440" s="301"/>
      <c r="B440" s="281"/>
      <c r="C440" s="306"/>
      <c r="D440" s="202" t="s">
        <v>167</v>
      </c>
      <c r="E440" s="132">
        <f>'Прил 11 Перечень мероприятий'!K358</f>
        <v>0</v>
      </c>
      <c r="F440" s="299"/>
    </row>
    <row r="441" spans="1:6" x14ac:dyDescent="0.25">
      <c r="A441" s="301"/>
      <c r="B441" s="281" t="s">
        <v>18</v>
      </c>
      <c r="C441" s="306"/>
      <c r="D441" s="131" t="s">
        <v>98</v>
      </c>
      <c r="E441" s="108">
        <f>E442+E443+E444+E445+E446</f>
        <v>114618.28</v>
      </c>
      <c r="F441" s="299"/>
    </row>
    <row r="442" spans="1:6" x14ac:dyDescent="0.25">
      <c r="A442" s="301"/>
      <c r="B442" s="281"/>
      <c r="C442" s="306"/>
      <c r="D442" s="202" t="s">
        <v>9</v>
      </c>
      <c r="E442" s="132">
        <f>'Прил 11 Перечень мероприятий'!G359</f>
        <v>70964.800000000003</v>
      </c>
      <c r="F442" s="299"/>
    </row>
    <row r="443" spans="1:6" x14ac:dyDescent="0.25">
      <c r="A443" s="301"/>
      <c r="B443" s="281"/>
      <c r="C443" s="306"/>
      <c r="D443" s="202" t="s">
        <v>97</v>
      </c>
      <c r="E443" s="132">
        <f>'Прил 11 Перечень мероприятий'!H359</f>
        <v>43653.48</v>
      </c>
      <c r="F443" s="299"/>
    </row>
    <row r="444" spans="1:6" x14ac:dyDescent="0.25">
      <c r="A444" s="301"/>
      <c r="B444" s="281"/>
      <c r="C444" s="306"/>
      <c r="D444" s="202" t="s">
        <v>149</v>
      </c>
      <c r="E444" s="132">
        <f>'Прил 11 Перечень мероприятий'!I359</f>
        <v>0</v>
      </c>
      <c r="F444" s="299"/>
    </row>
    <row r="445" spans="1:6" x14ac:dyDescent="0.25">
      <c r="A445" s="301"/>
      <c r="B445" s="281"/>
      <c r="C445" s="306"/>
      <c r="D445" s="202" t="s">
        <v>166</v>
      </c>
      <c r="E445" s="132">
        <f>'Прил 11 Перечень мероприятий'!J359</f>
        <v>0</v>
      </c>
      <c r="F445" s="299"/>
    </row>
    <row r="446" spans="1:6" x14ac:dyDescent="0.25">
      <c r="A446" s="301"/>
      <c r="B446" s="300"/>
      <c r="C446" s="306"/>
      <c r="D446" s="217" t="s">
        <v>167</v>
      </c>
      <c r="E446" s="222">
        <f>'Прил 11 Перечень мероприятий'!K359</f>
        <v>0</v>
      </c>
      <c r="F446" s="307"/>
    </row>
    <row r="447" spans="1:6" x14ac:dyDescent="0.25">
      <c r="A447" s="300" t="s">
        <v>500</v>
      </c>
      <c r="B447" s="281" t="s">
        <v>146</v>
      </c>
      <c r="C447" s="305" t="s">
        <v>168</v>
      </c>
      <c r="D447" s="131" t="s">
        <v>98</v>
      </c>
      <c r="E447" s="109">
        <f>E448+E449+E450+E451+E452</f>
        <v>1557</v>
      </c>
      <c r="F447" s="299"/>
    </row>
    <row r="448" spans="1:6" x14ac:dyDescent="0.25">
      <c r="A448" s="301"/>
      <c r="B448" s="281"/>
      <c r="C448" s="306"/>
      <c r="D448" s="215" t="s">
        <v>9</v>
      </c>
      <c r="E448" s="132">
        <f>'Прил 11 Перечень мероприятий'!G362</f>
        <v>1557</v>
      </c>
      <c r="F448" s="299"/>
    </row>
    <row r="449" spans="1:6" x14ac:dyDescent="0.25">
      <c r="A449" s="301"/>
      <c r="B449" s="281"/>
      <c r="C449" s="306"/>
      <c r="D449" s="215" t="s">
        <v>97</v>
      </c>
      <c r="E449" s="132">
        <f>'Прил 11 Перечень мероприятий'!H362</f>
        <v>0</v>
      </c>
      <c r="F449" s="299"/>
    </row>
    <row r="450" spans="1:6" x14ac:dyDescent="0.25">
      <c r="A450" s="301"/>
      <c r="B450" s="281"/>
      <c r="C450" s="306"/>
      <c r="D450" s="215" t="s">
        <v>149</v>
      </c>
      <c r="E450" s="132">
        <f>'Прил 11 Перечень мероприятий'!I362</f>
        <v>0</v>
      </c>
      <c r="F450" s="299"/>
    </row>
    <row r="451" spans="1:6" x14ac:dyDescent="0.25">
      <c r="A451" s="301"/>
      <c r="B451" s="281"/>
      <c r="C451" s="306"/>
      <c r="D451" s="215" t="s">
        <v>166</v>
      </c>
      <c r="E451" s="132">
        <f>'Прил 11 Перечень мероприятий'!J362</f>
        <v>0</v>
      </c>
      <c r="F451" s="299"/>
    </row>
    <row r="452" spans="1:6" x14ac:dyDescent="0.25">
      <c r="A452" s="302"/>
      <c r="B452" s="281"/>
      <c r="C452" s="309"/>
      <c r="D452" s="215" t="s">
        <v>167</v>
      </c>
      <c r="E452" s="132">
        <f>'Прил 11 Перечень мероприятий'!K362</f>
        <v>0</v>
      </c>
      <c r="F452" s="299"/>
    </row>
    <row r="453" spans="1:6" x14ac:dyDescent="0.25">
      <c r="A453" s="308" t="s">
        <v>501</v>
      </c>
      <c r="B453" s="281" t="s">
        <v>146</v>
      </c>
      <c r="C453" s="305" t="s">
        <v>168</v>
      </c>
      <c r="D453" s="131" t="s">
        <v>98</v>
      </c>
      <c r="E453" s="109">
        <f>E454+E455+E456+E457+E458</f>
        <v>100</v>
      </c>
      <c r="F453" s="299"/>
    </row>
    <row r="454" spans="1:6" x14ac:dyDescent="0.25">
      <c r="A454" s="301"/>
      <c r="B454" s="281"/>
      <c r="C454" s="306"/>
      <c r="D454" s="215" t="s">
        <v>9</v>
      </c>
      <c r="E454" s="132">
        <f>'Прил 11 Перечень мероприятий'!G366</f>
        <v>100</v>
      </c>
      <c r="F454" s="299"/>
    </row>
    <row r="455" spans="1:6" x14ac:dyDescent="0.25">
      <c r="A455" s="301"/>
      <c r="B455" s="281"/>
      <c r="C455" s="306"/>
      <c r="D455" s="215" t="s">
        <v>97</v>
      </c>
      <c r="E455" s="132">
        <f>'Прил 11 Перечень мероприятий'!H366</f>
        <v>0</v>
      </c>
      <c r="F455" s="299"/>
    </row>
    <row r="456" spans="1:6" x14ac:dyDescent="0.25">
      <c r="A456" s="301"/>
      <c r="B456" s="281"/>
      <c r="C456" s="306"/>
      <c r="D456" s="215" t="s">
        <v>149</v>
      </c>
      <c r="E456" s="132">
        <f>'Прил 11 Перечень мероприятий'!I366</f>
        <v>0</v>
      </c>
      <c r="F456" s="299"/>
    </row>
    <row r="457" spans="1:6" x14ac:dyDescent="0.25">
      <c r="A457" s="301"/>
      <c r="B457" s="281"/>
      <c r="C457" s="306"/>
      <c r="D457" s="215" t="s">
        <v>166</v>
      </c>
      <c r="E457" s="132">
        <f>'Прил 11 Перечень мероприятий'!J366</f>
        <v>0</v>
      </c>
      <c r="F457" s="299"/>
    </row>
    <row r="458" spans="1:6" x14ac:dyDescent="0.25">
      <c r="A458" s="302"/>
      <c r="B458" s="281"/>
      <c r="C458" s="309"/>
      <c r="D458" s="215" t="s">
        <v>167</v>
      </c>
      <c r="E458" s="132">
        <f>'Прил 11 Перечень мероприятий'!K366</f>
        <v>0</v>
      </c>
      <c r="F458" s="299"/>
    </row>
    <row r="459" spans="1:6" x14ac:dyDescent="0.25">
      <c r="A459" s="300" t="s">
        <v>329</v>
      </c>
      <c r="B459" s="281" t="s">
        <v>146</v>
      </c>
      <c r="C459" s="305" t="s">
        <v>168</v>
      </c>
      <c r="D459" s="131" t="s">
        <v>98</v>
      </c>
      <c r="E459" s="108">
        <f>E460+E461+E462+E463+E464</f>
        <v>65718.09</v>
      </c>
      <c r="F459" s="299"/>
    </row>
    <row r="460" spans="1:6" x14ac:dyDescent="0.25">
      <c r="A460" s="301"/>
      <c r="B460" s="281"/>
      <c r="C460" s="306"/>
      <c r="D460" s="202" t="s">
        <v>9</v>
      </c>
      <c r="E460" s="132">
        <f>'Прил 11 Перечень мероприятий'!G374</f>
        <v>10200</v>
      </c>
      <c r="F460" s="299"/>
    </row>
    <row r="461" spans="1:6" x14ac:dyDescent="0.25">
      <c r="A461" s="301"/>
      <c r="B461" s="281"/>
      <c r="C461" s="306"/>
      <c r="D461" s="202" t="s">
        <v>97</v>
      </c>
      <c r="E461" s="132">
        <f>'Прил 11 Перечень мероприятий'!H374</f>
        <v>55518.09</v>
      </c>
      <c r="F461" s="299"/>
    </row>
    <row r="462" spans="1:6" x14ac:dyDescent="0.25">
      <c r="A462" s="301"/>
      <c r="B462" s="281"/>
      <c r="C462" s="306"/>
      <c r="D462" s="202" t="s">
        <v>149</v>
      </c>
      <c r="E462" s="132">
        <f>'Прил 11 Перечень мероприятий'!I374</f>
        <v>0</v>
      </c>
      <c r="F462" s="299"/>
    </row>
    <row r="463" spans="1:6" x14ac:dyDescent="0.25">
      <c r="A463" s="301"/>
      <c r="B463" s="281"/>
      <c r="C463" s="306"/>
      <c r="D463" s="202" t="s">
        <v>166</v>
      </c>
      <c r="E463" s="132">
        <f>'Прил 11 Перечень мероприятий'!J374</f>
        <v>0</v>
      </c>
      <c r="F463" s="299"/>
    </row>
    <row r="464" spans="1:6" x14ac:dyDescent="0.25">
      <c r="A464" s="301"/>
      <c r="B464" s="281"/>
      <c r="C464" s="306"/>
      <c r="D464" s="202" t="s">
        <v>167</v>
      </c>
      <c r="E464" s="132">
        <f>'Прил 11 Перечень мероприятий'!K374</f>
        <v>0</v>
      </c>
      <c r="F464" s="299"/>
    </row>
    <row r="465" spans="1:6" x14ac:dyDescent="0.25">
      <c r="A465" s="301"/>
      <c r="B465" s="281" t="s">
        <v>18</v>
      </c>
      <c r="C465" s="306"/>
      <c r="D465" s="131" t="s">
        <v>98</v>
      </c>
      <c r="E465" s="108">
        <f>E466+E467+E468+E469+E470</f>
        <v>314109.51</v>
      </c>
      <c r="F465" s="299"/>
    </row>
    <row r="466" spans="1:6" x14ac:dyDescent="0.25">
      <c r="A466" s="301"/>
      <c r="B466" s="281"/>
      <c r="C466" s="306"/>
      <c r="D466" s="202" t="s">
        <v>9</v>
      </c>
      <c r="E466" s="132">
        <f>'Прил 11 Перечень мероприятий'!G375</f>
        <v>49800</v>
      </c>
      <c r="F466" s="299"/>
    </row>
    <row r="467" spans="1:6" x14ac:dyDescent="0.25">
      <c r="A467" s="301"/>
      <c r="B467" s="281"/>
      <c r="C467" s="306"/>
      <c r="D467" s="202" t="s">
        <v>97</v>
      </c>
      <c r="E467" s="132">
        <f>'Прил 11 Перечень мероприятий'!H375</f>
        <v>264309.51</v>
      </c>
      <c r="F467" s="299"/>
    </row>
    <row r="468" spans="1:6" x14ac:dyDescent="0.25">
      <c r="A468" s="301"/>
      <c r="B468" s="281"/>
      <c r="C468" s="306"/>
      <c r="D468" s="202" t="s">
        <v>149</v>
      </c>
      <c r="E468" s="132">
        <f>'Прил 11 Перечень мероприятий'!I375</f>
        <v>0</v>
      </c>
      <c r="F468" s="299"/>
    </row>
    <row r="469" spans="1:6" x14ac:dyDescent="0.25">
      <c r="A469" s="301"/>
      <c r="B469" s="281"/>
      <c r="C469" s="306"/>
      <c r="D469" s="202" t="s">
        <v>166</v>
      </c>
      <c r="E469" s="132">
        <f>'Прил 11 Перечень мероприятий'!J375</f>
        <v>0</v>
      </c>
      <c r="F469" s="299"/>
    </row>
    <row r="470" spans="1:6" x14ac:dyDescent="0.25">
      <c r="A470" s="301"/>
      <c r="B470" s="281"/>
      <c r="C470" s="306"/>
      <c r="D470" s="202" t="s">
        <v>167</v>
      </c>
      <c r="E470" s="132">
        <f>'Прил 11 Перечень мероприятий'!K375</f>
        <v>0</v>
      </c>
      <c r="F470" s="299"/>
    </row>
    <row r="471" spans="1:6" x14ac:dyDescent="0.25">
      <c r="A471" s="310" t="s">
        <v>254</v>
      </c>
      <c r="B471" s="315"/>
      <c r="C471" s="315"/>
      <c r="D471" s="315"/>
      <c r="E471" s="315"/>
      <c r="F471" s="316"/>
    </row>
    <row r="472" spans="1:6" ht="15" customHeight="1" x14ac:dyDescent="0.25">
      <c r="A472" s="300" t="s">
        <v>369</v>
      </c>
      <c r="B472" s="300" t="s">
        <v>146</v>
      </c>
      <c r="C472" s="305" t="s">
        <v>319</v>
      </c>
      <c r="D472" s="131" t="s">
        <v>98</v>
      </c>
      <c r="E472" s="109">
        <f>E473+E474+E475+E476+E477</f>
        <v>7102.2</v>
      </c>
      <c r="F472" s="307"/>
    </row>
    <row r="473" spans="1:6" x14ac:dyDescent="0.25">
      <c r="A473" s="301"/>
      <c r="B473" s="301"/>
      <c r="C473" s="306"/>
      <c r="D473" s="215" t="s">
        <v>9</v>
      </c>
      <c r="E473" s="132">
        <f>'Прил 11 Перечень мероприятий'!G387</f>
        <v>1414.2</v>
      </c>
      <c r="F473" s="313"/>
    </row>
    <row r="474" spans="1:6" x14ac:dyDescent="0.25">
      <c r="A474" s="301"/>
      <c r="B474" s="301"/>
      <c r="C474" s="306"/>
      <c r="D474" s="215" t="s">
        <v>97</v>
      </c>
      <c r="E474" s="132">
        <f>'[1]Прил 11 Перечень мероприятий'!H427</f>
        <v>1422</v>
      </c>
      <c r="F474" s="313"/>
    </row>
    <row r="475" spans="1:6" x14ac:dyDescent="0.25">
      <c r="A475" s="301"/>
      <c r="B475" s="301"/>
      <c r="C475" s="306"/>
      <c r="D475" s="215" t="s">
        <v>149</v>
      </c>
      <c r="E475" s="132">
        <f>'[1]Прил 11 Перечень мероприятий'!I427</f>
        <v>1422</v>
      </c>
      <c r="F475" s="313"/>
    </row>
    <row r="476" spans="1:6" x14ac:dyDescent="0.25">
      <c r="A476" s="301"/>
      <c r="B476" s="301"/>
      <c r="C476" s="306"/>
      <c r="D476" s="215" t="s">
        <v>166</v>
      </c>
      <c r="E476" s="132">
        <f>'[1]Прил 11 Перечень мероприятий'!J427</f>
        <v>1422</v>
      </c>
      <c r="F476" s="313"/>
    </row>
    <row r="477" spans="1:6" ht="21" customHeight="1" x14ac:dyDescent="0.25">
      <c r="A477" s="302"/>
      <c r="B477" s="302"/>
      <c r="C477" s="309"/>
      <c r="D477" s="215" t="s">
        <v>167</v>
      </c>
      <c r="E477" s="132">
        <f>'[1]Прил 11 Перечень мероприятий'!K427</f>
        <v>1422</v>
      </c>
      <c r="F477" s="314"/>
    </row>
    <row r="478" spans="1:6" ht="27.75" customHeight="1" x14ac:dyDescent="0.25">
      <c r="A478" s="300" t="s">
        <v>419</v>
      </c>
      <c r="B478" s="300" t="s">
        <v>146</v>
      </c>
      <c r="C478" s="305" t="s">
        <v>429</v>
      </c>
      <c r="D478" s="131" t="s">
        <v>98</v>
      </c>
      <c r="E478" s="109">
        <f>E479+E480+E481+E482+E483</f>
        <v>4500</v>
      </c>
      <c r="F478" s="307"/>
    </row>
    <row r="479" spans="1:6" ht="33.75" customHeight="1" x14ac:dyDescent="0.25">
      <c r="A479" s="301"/>
      <c r="B479" s="301"/>
      <c r="C479" s="306"/>
      <c r="D479" s="215" t="s">
        <v>9</v>
      </c>
      <c r="E479" s="132">
        <f>'Прил 11 Перечень мероприятий'!G391</f>
        <v>900</v>
      </c>
      <c r="F479" s="313"/>
    </row>
    <row r="480" spans="1:6" ht="36" customHeight="1" x14ac:dyDescent="0.25">
      <c r="A480" s="301"/>
      <c r="B480" s="301"/>
      <c r="C480" s="306"/>
      <c r="D480" s="215" t="s">
        <v>97</v>
      </c>
      <c r="E480" s="132">
        <f>E479</f>
        <v>900</v>
      </c>
      <c r="F480" s="313"/>
    </row>
    <row r="481" spans="1:6" ht="23.25" customHeight="1" x14ac:dyDescent="0.25">
      <c r="A481" s="301"/>
      <c r="B481" s="301"/>
      <c r="C481" s="306"/>
      <c r="D481" s="215" t="s">
        <v>149</v>
      </c>
      <c r="E481" s="132">
        <f>E479</f>
        <v>900</v>
      </c>
      <c r="F481" s="313"/>
    </row>
    <row r="482" spans="1:6" ht="27" customHeight="1" x14ac:dyDescent="0.25">
      <c r="A482" s="301"/>
      <c r="B482" s="301"/>
      <c r="C482" s="306"/>
      <c r="D482" s="215" t="s">
        <v>166</v>
      </c>
      <c r="E482" s="132">
        <f>E479</f>
        <v>900</v>
      </c>
      <c r="F482" s="313"/>
    </row>
    <row r="483" spans="1:6" ht="37.5" customHeight="1" x14ac:dyDescent="0.25">
      <c r="A483" s="302"/>
      <c r="B483" s="302"/>
      <c r="C483" s="309"/>
      <c r="D483" s="215" t="s">
        <v>167</v>
      </c>
      <c r="E483" s="132">
        <f>E479</f>
        <v>900</v>
      </c>
      <c r="F483" s="314"/>
    </row>
    <row r="484" spans="1:6" ht="45" customHeight="1" x14ac:dyDescent="0.25">
      <c r="A484" s="300" t="s">
        <v>420</v>
      </c>
      <c r="B484" s="281" t="s">
        <v>146</v>
      </c>
      <c r="C484" s="317" t="s">
        <v>430</v>
      </c>
      <c r="D484" s="131" t="s">
        <v>98</v>
      </c>
      <c r="E484" s="109">
        <f>E485+E486+E487+E488+E489</f>
        <v>6500</v>
      </c>
      <c r="F484" s="307"/>
    </row>
    <row r="485" spans="1:6" ht="39" customHeight="1" x14ac:dyDescent="0.25">
      <c r="A485" s="301"/>
      <c r="B485" s="281"/>
      <c r="C485" s="317"/>
      <c r="D485" s="215" t="s">
        <v>9</v>
      </c>
      <c r="E485" s="132">
        <f>'Прил 11 Перечень мероприятий'!G395</f>
        <v>1300</v>
      </c>
      <c r="F485" s="313"/>
    </row>
    <row r="486" spans="1:6" ht="41.25" customHeight="1" x14ac:dyDescent="0.25">
      <c r="A486" s="301"/>
      <c r="B486" s="281"/>
      <c r="C486" s="317"/>
      <c r="D486" s="215" t="s">
        <v>97</v>
      </c>
      <c r="E486" s="132">
        <f>E485</f>
        <v>1300</v>
      </c>
      <c r="F486" s="313"/>
    </row>
    <row r="487" spans="1:6" ht="29.25" customHeight="1" x14ac:dyDescent="0.25">
      <c r="A487" s="301"/>
      <c r="B487" s="281"/>
      <c r="C487" s="317"/>
      <c r="D487" s="215" t="s">
        <v>149</v>
      </c>
      <c r="E487" s="132">
        <f t="shared" ref="E487:E489" si="0">E486</f>
        <v>1300</v>
      </c>
      <c r="F487" s="313"/>
    </row>
    <row r="488" spans="1:6" ht="33.75" customHeight="1" x14ac:dyDescent="0.25">
      <c r="A488" s="301"/>
      <c r="B488" s="281"/>
      <c r="C488" s="317"/>
      <c r="D488" s="215" t="s">
        <v>166</v>
      </c>
      <c r="E488" s="132">
        <f t="shared" si="0"/>
        <v>1300</v>
      </c>
      <c r="F488" s="313"/>
    </row>
    <row r="489" spans="1:6" ht="30.75" customHeight="1" x14ac:dyDescent="0.25">
      <c r="A489" s="302"/>
      <c r="B489" s="281"/>
      <c r="C489" s="317"/>
      <c r="D489" s="215" t="s">
        <v>167</v>
      </c>
      <c r="E489" s="132">
        <f t="shared" si="0"/>
        <v>1300</v>
      </c>
      <c r="F489" s="314"/>
    </row>
    <row r="490" spans="1:6" ht="26.25" customHeight="1" x14ac:dyDescent="0.25">
      <c r="A490" s="300" t="s">
        <v>421</v>
      </c>
      <c r="B490" s="281" t="s">
        <v>146</v>
      </c>
      <c r="C490" s="305" t="s">
        <v>431</v>
      </c>
      <c r="D490" s="131" t="s">
        <v>98</v>
      </c>
      <c r="E490" s="109">
        <f>E491+E492+E493+E494+E495</f>
        <v>2500</v>
      </c>
      <c r="F490" s="307"/>
    </row>
    <row r="491" spans="1:6" ht="19.5" customHeight="1" x14ac:dyDescent="0.25">
      <c r="A491" s="301"/>
      <c r="B491" s="281"/>
      <c r="C491" s="306"/>
      <c r="D491" s="215" t="s">
        <v>9</v>
      </c>
      <c r="E491" s="132">
        <f>'[1]Прил 11 Перечень мероприятий'!G439</f>
        <v>500</v>
      </c>
      <c r="F491" s="313"/>
    </row>
    <row r="492" spans="1:6" ht="15" customHeight="1" x14ac:dyDescent="0.25">
      <c r="A492" s="301"/>
      <c r="B492" s="281"/>
      <c r="C492" s="306"/>
      <c r="D492" s="215" t="s">
        <v>97</v>
      </c>
      <c r="E492" s="132">
        <f>E491</f>
        <v>500</v>
      </c>
      <c r="F492" s="313"/>
    </row>
    <row r="493" spans="1:6" x14ac:dyDescent="0.25">
      <c r="A493" s="301"/>
      <c r="B493" s="281"/>
      <c r="C493" s="306"/>
      <c r="D493" s="215" t="s">
        <v>149</v>
      </c>
      <c r="E493" s="132">
        <f>E491</f>
        <v>500</v>
      </c>
      <c r="F493" s="313"/>
    </row>
    <row r="494" spans="1:6" x14ac:dyDescent="0.25">
      <c r="A494" s="301"/>
      <c r="B494" s="281"/>
      <c r="C494" s="306"/>
      <c r="D494" s="215" t="s">
        <v>166</v>
      </c>
      <c r="E494" s="132">
        <f>E491</f>
        <v>500</v>
      </c>
      <c r="F494" s="313"/>
    </row>
    <row r="495" spans="1:6" ht="17.25" customHeight="1" x14ac:dyDescent="0.25">
      <c r="A495" s="302"/>
      <c r="B495" s="281"/>
      <c r="C495" s="309"/>
      <c r="D495" s="215" t="s">
        <v>167</v>
      </c>
      <c r="E495" s="132">
        <f>E491</f>
        <v>500</v>
      </c>
      <c r="F495" s="314"/>
    </row>
    <row r="496" spans="1:6" ht="21" customHeight="1" x14ac:dyDescent="0.25">
      <c r="A496" s="300" t="s">
        <v>432</v>
      </c>
      <c r="B496" s="281" t="s">
        <v>146</v>
      </c>
      <c r="C496" s="318" t="s">
        <v>433</v>
      </c>
      <c r="D496" s="131" t="s">
        <v>98</v>
      </c>
      <c r="E496" s="109">
        <f>E497+E498+E499+E500+E501</f>
        <v>9280</v>
      </c>
      <c r="F496" s="307"/>
    </row>
    <row r="497" spans="1:6" ht="21" customHeight="1" x14ac:dyDescent="0.25">
      <c r="A497" s="301"/>
      <c r="B497" s="281"/>
      <c r="C497" s="318"/>
      <c r="D497" s="215" t="s">
        <v>9</v>
      </c>
      <c r="E497" s="132">
        <f>'[1]Прил 11 Перечень мероприятий'!G443</f>
        <v>1856</v>
      </c>
      <c r="F497" s="313"/>
    </row>
    <row r="498" spans="1:6" ht="21" customHeight="1" x14ac:dyDescent="0.25">
      <c r="A498" s="301"/>
      <c r="B498" s="281"/>
      <c r="C498" s="318"/>
      <c r="D498" s="215" t="s">
        <v>97</v>
      </c>
      <c r="E498" s="132">
        <f>'[1]Прил 11 Перечень мероприятий'!H443</f>
        <v>1856</v>
      </c>
      <c r="F498" s="313"/>
    </row>
    <row r="499" spans="1:6" ht="20.25" customHeight="1" x14ac:dyDescent="0.25">
      <c r="A499" s="301"/>
      <c r="B499" s="281"/>
      <c r="C499" s="318"/>
      <c r="D499" s="215" t="s">
        <v>149</v>
      </c>
      <c r="E499" s="132">
        <f>'[1]Прил 11 Перечень мероприятий'!I443</f>
        <v>1856</v>
      </c>
      <c r="F499" s="313"/>
    </row>
    <row r="500" spans="1:6" ht="20.25" customHeight="1" x14ac:dyDescent="0.25">
      <c r="A500" s="301"/>
      <c r="B500" s="281"/>
      <c r="C500" s="318"/>
      <c r="D500" s="215" t="s">
        <v>166</v>
      </c>
      <c r="E500" s="132">
        <f>'[1]Прил 11 Перечень мероприятий'!J443</f>
        <v>1856</v>
      </c>
      <c r="F500" s="313"/>
    </row>
    <row r="501" spans="1:6" ht="23.25" customHeight="1" x14ac:dyDescent="0.25">
      <c r="A501" s="302"/>
      <c r="B501" s="281"/>
      <c r="C501" s="318"/>
      <c r="D501" s="215" t="s">
        <v>167</v>
      </c>
      <c r="E501" s="132">
        <f>'[1]Прил 11 Перечень мероприятий'!K443</f>
        <v>1856</v>
      </c>
      <c r="F501" s="314"/>
    </row>
    <row r="502" spans="1:6" ht="15" customHeight="1" x14ac:dyDescent="0.25">
      <c r="A502" s="300" t="s">
        <v>423</v>
      </c>
      <c r="B502" s="281" t="s">
        <v>146</v>
      </c>
      <c r="C502" s="318" t="s">
        <v>434</v>
      </c>
      <c r="D502" s="131" t="s">
        <v>98</v>
      </c>
      <c r="E502" s="132">
        <f>SUM(E503:E507)</f>
        <v>1000</v>
      </c>
      <c r="F502" s="307"/>
    </row>
    <row r="503" spans="1:6" x14ac:dyDescent="0.25">
      <c r="A503" s="301"/>
      <c r="B503" s="281"/>
      <c r="C503" s="318"/>
      <c r="D503" s="215" t="s">
        <v>9</v>
      </c>
      <c r="E503" s="132">
        <f>'[1]Прил 11 Перечень мероприятий'!G463</f>
        <v>200</v>
      </c>
      <c r="F503" s="313"/>
    </row>
    <row r="504" spans="1:6" x14ac:dyDescent="0.25">
      <c r="A504" s="301"/>
      <c r="B504" s="281"/>
      <c r="C504" s="318"/>
      <c r="D504" s="215" t="s">
        <v>97</v>
      </c>
      <c r="E504" s="132">
        <f>E503</f>
        <v>200</v>
      </c>
      <c r="F504" s="313"/>
    </row>
    <row r="505" spans="1:6" x14ac:dyDescent="0.25">
      <c r="A505" s="301"/>
      <c r="B505" s="281"/>
      <c r="C505" s="318"/>
      <c r="D505" s="215" t="s">
        <v>149</v>
      </c>
      <c r="E505" s="132">
        <f>E503</f>
        <v>200</v>
      </c>
      <c r="F505" s="313"/>
    </row>
    <row r="506" spans="1:6" x14ac:dyDescent="0.25">
      <c r="A506" s="301"/>
      <c r="B506" s="281"/>
      <c r="C506" s="318"/>
      <c r="D506" s="215" t="s">
        <v>166</v>
      </c>
      <c r="E506" s="132">
        <f>E505</f>
        <v>200</v>
      </c>
      <c r="F506" s="313"/>
    </row>
    <row r="507" spans="1:6" x14ac:dyDescent="0.25">
      <c r="A507" s="302"/>
      <c r="B507" s="281"/>
      <c r="C507" s="318"/>
      <c r="D507" s="215" t="s">
        <v>167</v>
      </c>
      <c r="E507" s="132">
        <f>E505</f>
        <v>200</v>
      </c>
      <c r="F507" s="314"/>
    </row>
    <row r="508" spans="1:6" ht="15" customHeight="1" x14ac:dyDescent="0.25">
      <c r="A508" s="300" t="s">
        <v>424</v>
      </c>
      <c r="B508" s="281" t="s">
        <v>146</v>
      </c>
      <c r="C508" s="318" t="s">
        <v>435</v>
      </c>
      <c r="D508" s="131" t="s">
        <v>98</v>
      </c>
      <c r="E508" s="132">
        <f>SUM(E509:E513)</f>
        <v>1500</v>
      </c>
      <c r="F508" s="307"/>
    </row>
    <row r="509" spans="1:6" x14ac:dyDescent="0.25">
      <c r="A509" s="301"/>
      <c r="B509" s="281"/>
      <c r="C509" s="318"/>
      <c r="D509" s="215" t="s">
        <v>9</v>
      </c>
      <c r="E509" s="132">
        <v>300</v>
      </c>
      <c r="F509" s="313"/>
    </row>
    <row r="510" spans="1:6" x14ac:dyDescent="0.25">
      <c r="A510" s="301"/>
      <c r="B510" s="281"/>
      <c r="C510" s="318"/>
      <c r="D510" s="215" t="s">
        <v>97</v>
      </c>
      <c r="E510" s="132">
        <v>300</v>
      </c>
      <c r="F510" s="313"/>
    </row>
    <row r="511" spans="1:6" x14ac:dyDescent="0.25">
      <c r="A511" s="301"/>
      <c r="B511" s="281"/>
      <c r="C511" s="318"/>
      <c r="D511" s="215" t="s">
        <v>149</v>
      </c>
      <c r="E511" s="132">
        <v>300</v>
      </c>
      <c r="F511" s="313"/>
    </row>
    <row r="512" spans="1:6" x14ac:dyDescent="0.25">
      <c r="A512" s="301"/>
      <c r="B512" s="281"/>
      <c r="C512" s="318"/>
      <c r="D512" s="215" t="s">
        <v>166</v>
      </c>
      <c r="E512" s="132">
        <f t="shared" ref="E512" si="1">E511</f>
        <v>300</v>
      </c>
      <c r="F512" s="313"/>
    </row>
    <row r="513" spans="1:6" x14ac:dyDescent="0.25">
      <c r="A513" s="302"/>
      <c r="B513" s="281"/>
      <c r="C513" s="318"/>
      <c r="D513" s="215" t="s">
        <v>167</v>
      </c>
      <c r="E513" s="132">
        <v>300</v>
      </c>
      <c r="F513" s="314"/>
    </row>
    <row r="514" spans="1:6" ht="15" customHeight="1" x14ac:dyDescent="0.25">
      <c r="A514" s="300" t="s">
        <v>425</v>
      </c>
      <c r="B514" s="281" t="s">
        <v>146</v>
      </c>
      <c r="C514" s="318" t="s">
        <v>436</v>
      </c>
      <c r="D514" s="131" t="s">
        <v>98</v>
      </c>
      <c r="E514" s="132">
        <f>SUM(E515:E519)</f>
        <v>4500</v>
      </c>
      <c r="F514" s="307"/>
    </row>
    <row r="515" spans="1:6" x14ac:dyDescent="0.25">
      <c r="A515" s="301"/>
      <c r="B515" s="281"/>
      <c r="C515" s="318"/>
      <c r="D515" s="215" t="s">
        <v>9</v>
      </c>
      <c r="E515" s="132">
        <v>900</v>
      </c>
      <c r="F515" s="313"/>
    </row>
    <row r="516" spans="1:6" x14ac:dyDescent="0.25">
      <c r="A516" s="301"/>
      <c r="B516" s="281"/>
      <c r="C516" s="318"/>
      <c r="D516" s="215" t="s">
        <v>97</v>
      </c>
      <c r="E516" s="132">
        <f t="shared" ref="E516" si="2">E515</f>
        <v>900</v>
      </c>
      <c r="F516" s="313"/>
    </row>
    <row r="517" spans="1:6" x14ac:dyDescent="0.25">
      <c r="A517" s="301"/>
      <c r="B517" s="281"/>
      <c r="C517" s="318"/>
      <c r="D517" s="215" t="s">
        <v>149</v>
      </c>
      <c r="E517" s="132">
        <v>900</v>
      </c>
      <c r="F517" s="313"/>
    </row>
    <row r="518" spans="1:6" x14ac:dyDescent="0.25">
      <c r="A518" s="301"/>
      <c r="B518" s="281"/>
      <c r="C518" s="318"/>
      <c r="D518" s="215" t="s">
        <v>166</v>
      </c>
      <c r="E518" s="132">
        <v>900</v>
      </c>
      <c r="F518" s="313"/>
    </row>
    <row r="519" spans="1:6" x14ac:dyDescent="0.25">
      <c r="A519" s="302"/>
      <c r="B519" s="281"/>
      <c r="C519" s="318"/>
      <c r="D519" s="215" t="s">
        <v>167</v>
      </c>
      <c r="E519" s="132">
        <v>900</v>
      </c>
      <c r="F519" s="314"/>
    </row>
    <row r="520" spans="1:6" ht="15" customHeight="1" x14ac:dyDescent="0.25">
      <c r="A520" s="300" t="s">
        <v>426</v>
      </c>
      <c r="B520" s="281" t="s">
        <v>146</v>
      </c>
      <c r="C520" s="318" t="s">
        <v>437</v>
      </c>
      <c r="D520" s="131" t="s">
        <v>98</v>
      </c>
      <c r="E520" s="132">
        <f>SUM(E521:E525)</f>
        <v>1095</v>
      </c>
      <c r="F520" s="307"/>
    </row>
    <row r="521" spans="1:6" x14ac:dyDescent="0.25">
      <c r="A521" s="301"/>
      <c r="B521" s="281"/>
      <c r="C521" s="318"/>
      <c r="D521" s="215" t="s">
        <v>9</v>
      </c>
      <c r="E521" s="132">
        <f>'[1]Прил 11 Перечень мероприятий'!G487</f>
        <v>219</v>
      </c>
      <c r="F521" s="313"/>
    </row>
    <row r="522" spans="1:6" x14ac:dyDescent="0.25">
      <c r="A522" s="301"/>
      <c r="B522" s="281"/>
      <c r="C522" s="318"/>
      <c r="D522" s="215" t="s">
        <v>97</v>
      </c>
      <c r="E522" s="132">
        <f>E521</f>
        <v>219</v>
      </c>
      <c r="F522" s="313"/>
    </row>
    <row r="523" spans="1:6" x14ac:dyDescent="0.25">
      <c r="A523" s="301"/>
      <c r="B523" s="281"/>
      <c r="C523" s="318"/>
      <c r="D523" s="215" t="s">
        <v>149</v>
      </c>
      <c r="E523" s="132">
        <f t="shared" ref="E523:E525" si="3">E522</f>
        <v>219</v>
      </c>
      <c r="F523" s="313"/>
    </row>
    <row r="524" spans="1:6" x14ac:dyDescent="0.25">
      <c r="A524" s="301"/>
      <c r="B524" s="281"/>
      <c r="C524" s="318"/>
      <c r="D524" s="215" t="s">
        <v>166</v>
      </c>
      <c r="E524" s="132">
        <f t="shared" si="3"/>
        <v>219</v>
      </c>
      <c r="F524" s="313"/>
    </row>
    <row r="525" spans="1:6" x14ac:dyDescent="0.25">
      <c r="A525" s="302"/>
      <c r="B525" s="281"/>
      <c r="C525" s="318"/>
      <c r="D525" s="215" t="s">
        <v>167</v>
      </c>
      <c r="E525" s="132">
        <f t="shared" si="3"/>
        <v>219</v>
      </c>
      <c r="F525" s="314"/>
    </row>
    <row r="526" spans="1:6" ht="15" customHeight="1" x14ac:dyDescent="0.25">
      <c r="A526" s="300" t="s">
        <v>438</v>
      </c>
      <c r="B526" s="281" t="s">
        <v>146</v>
      </c>
      <c r="C526" s="318" t="s">
        <v>439</v>
      </c>
      <c r="D526" s="131" t="s">
        <v>98</v>
      </c>
      <c r="E526" s="132">
        <f>SUM(E527:E531)</f>
        <v>6000</v>
      </c>
      <c r="F526" s="307"/>
    </row>
    <row r="527" spans="1:6" x14ac:dyDescent="0.25">
      <c r="A527" s="301"/>
      <c r="B527" s="281"/>
      <c r="C527" s="318"/>
      <c r="D527" s="215" t="s">
        <v>9</v>
      </c>
      <c r="E527" s="132">
        <f>'Прил 11 Перечень мероприятий'!G427</f>
        <v>1200</v>
      </c>
      <c r="F527" s="313"/>
    </row>
    <row r="528" spans="1:6" x14ac:dyDescent="0.25">
      <c r="A528" s="301"/>
      <c r="B528" s="281"/>
      <c r="C528" s="318"/>
      <c r="D528" s="215" t="s">
        <v>97</v>
      </c>
      <c r="E528" s="132">
        <f t="shared" ref="E528:E531" si="4">E527</f>
        <v>1200</v>
      </c>
      <c r="F528" s="313"/>
    </row>
    <row r="529" spans="1:6" x14ac:dyDescent="0.25">
      <c r="A529" s="301"/>
      <c r="B529" s="281"/>
      <c r="C529" s="318"/>
      <c r="D529" s="215" t="s">
        <v>149</v>
      </c>
      <c r="E529" s="132">
        <f t="shared" si="4"/>
        <v>1200</v>
      </c>
      <c r="F529" s="313"/>
    </row>
    <row r="530" spans="1:6" x14ac:dyDescent="0.25">
      <c r="A530" s="301"/>
      <c r="B530" s="281"/>
      <c r="C530" s="318"/>
      <c r="D530" s="215" t="s">
        <v>166</v>
      </c>
      <c r="E530" s="132">
        <f t="shared" si="4"/>
        <v>1200</v>
      </c>
      <c r="F530" s="313"/>
    </row>
    <row r="531" spans="1:6" x14ac:dyDescent="0.25">
      <c r="A531" s="302"/>
      <c r="B531" s="281"/>
      <c r="C531" s="318"/>
      <c r="D531" s="215" t="s">
        <v>167</v>
      </c>
      <c r="E531" s="132">
        <f t="shared" si="4"/>
        <v>1200</v>
      </c>
      <c r="F531" s="314"/>
    </row>
    <row r="532" spans="1:6" ht="15" customHeight="1" x14ac:dyDescent="0.25">
      <c r="A532" s="300" t="s">
        <v>428</v>
      </c>
      <c r="B532" s="281" t="s">
        <v>146</v>
      </c>
      <c r="C532" s="318" t="s">
        <v>440</v>
      </c>
      <c r="D532" s="131" t="s">
        <v>98</v>
      </c>
      <c r="E532" s="132">
        <f>SUM(E533:E537)</f>
        <v>1500</v>
      </c>
      <c r="F532" s="307"/>
    </row>
    <row r="533" spans="1:6" x14ac:dyDescent="0.25">
      <c r="A533" s="301"/>
      <c r="B533" s="281"/>
      <c r="C533" s="318"/>
      <c r="D533" s="215" t="s">
        <v>9</v>
      </c>
      <c r="E533" s="132">
        <f>'[1]Прил 11 Перечень мероприятий'!G507</f>
        <v>300</v>
      </c>
      <c r="F533" s="313"/>
    </row>
    <row r="534" spans="1:6" x14ac:dyDescent="0.25">
      <c r="A534" s="301"/>
      <c r="B534" s="281"/>
      <c r="C534" s="318"/>
      <c r="D534" s="215" t="s">
        <v>97</v>
      </c>
      <c r="E534" s="132">
        <f>E533</f>
        <v>300</v>
      </c>
      <c r="F534" s="313"/>
    </row>
    <row r="535" spans="1:6" x14ac:dyDescent="0.25">
      <c r="A535" s="301"/>
      <c r="B535" s="281"/>
      <c r="C535" s="318"/>
      <c r="D535" s="215" t="s">
        <v>149</v>
      </c>
      <c r="E535" s="132">
        <f t="shared" ref="E535:E537" si="5">E534</f>
        <v>300</v>
      </c>
      <c r="F535" s="313"/>
    </row>
    <row r="536" spans="1:6" x14ac:dyDescent="0.25">
      <c r="A536" s="301"/>
      <c r="B536" s="281"/>
      <c r="C536" s="318"/>
      <c r="D536" s="215" t="s">
        <v>166</v>
      </c>
      <c r="E536" s="132">
        <f t="shared" si="5"/>
        <v>300</v>
      </c>
      <c r="F536" s="313"/>
    </row>
    <row r="537" spans="1:6" x14ac:dyDescent="0.25">
      <c r="A537" s="302"/>
      <c r="B537" s="281"/>
      <c r="C537" s="318"/>
      <c r="D537" s="215" t="s">
        <v>167</v>
      </c>
      <c r="E537" s="132">
        <f t="shared" si="5"/>
        <v>300</v>
      </c>
      <c r="F537" s="314"/>
    </row>
    <row r="538" spans="1:6" x14ac:dyDescent="0.25">
      <c r="A538" s="310" t="s">
        <v>253</v>
      </c>
      <c r="B538" s="311"/>
      <c r="C538" s="311"/>
      <c r="D538" s="311"/>
      <c r="E538" s="311"/>
      <c r="F538" s="312"/>
    </row>
    <row r="539" spans="1:6" ht="15" customHeight="1" x14ac:dyDescent="0.25">
      <c r="A539" s="300" t="s">
        <v>505</v>
      </c>
      <c r="B539" s="300" t="s">
        <v>146</v>
      </c>
      <c r="C539" s="305" t="s">
        <v>406</v>
      </c>
      <c r="D539" s="131" t="s">
        <v>98</v>
      </c>
      <c r="E539" s="109">
        <f>E540+E541+E542+E543+E544</f>
        <v>27250</v>
      </c>
      <c r="F539" s="307"/>
    </row>
    <row r="540" spans="1:6" x14ac:dyDescent="0.25">
      <c r="A540" s="301"/>
      <c r="B540" s="301"/>
      <c r="C540" s="306"/>
      <c r="D540" s="215" t="s">
        <v>9</v>
      </c>
      <c r="E540" s="132">
        <f>'Прил 11 Перечень мероприятий'!G448</f>
        <v>5450</v>
      </c>
      <c r="F540" s="313"/>
    </row>
    <row r="541" spans="1:6" x14ac:dyDescent="0.25">
      <c r="A541" s="301"/>
      <c r="B541" s="301"/>
      <c r="C541" s="306"/>
      <c r="D541" s="215" t="s">
        <v>97</v>
      </c>
      <c r="E541" s="132">
        <f>'Прил 11 Перечень мероприятий'!H448</f>
        <v>5450</v>
      </c>
      <c r="F541" s="313"/>
    </row>
    <row r="542" spans="1:6" x14ac:dyDescent="0.25">
      <c r="A542" s="301"/>
      <c r="B542" s="301"/>
      <c r="C542" s="306"/>
      <c r="D542" s="215" t="s">
        <v>149</v>
      </c>
      <c r="E542" s="132">
        <f>'Прил 11 Перечень мероприятий'!I448</f>
        <v>5450</v>
      </c>
      <c r="F542" s="313"/>
    </row>
    <row r="543" spans="1:6" x14ac:dyDescent="0.25">
      <c r="A543" s="301"/>
      <c r="B543" s="301"/>
      <c r="C543" s="306"/>
      <c r="D543" s="215" t="s">
        <v>166</v>
      </c>
      <c r="E543" s="132">
        <f>'Прил 11 Перечень мероприятий'!J448</f>
        <v>5450</v>
      </c>
      <c r="F543" s="313"/>
    </row>
    <row r="544" spans="1:6" x14ac:dyDescent="0.25">
      <c r="A544" s="302"/>
      <c r="B544" s="302"/>
      <c r="C544" s="309"/>
      <c r="D544" s="215" t="s">
        <v>167</v>
      </c>
      <c r="E544" s="132">
        <f>'Прил 11 Перечень мероприятий'!K448</f>
        <v>5450</v>
      </c>
      <c r="F544" s="314"/>
    </row>
    <row r="545" spans="1:6" x14ac:dyDescent="0.25">
      <c r="A545" s="300" t="s">
        <v>506</v>
      </c>
      <c r="B545" s="300" t="s">
        <v>146</v>
      </c>
      <c r="C545" s="305" t="s">
        <v>405</v>
      </c>
      <c r="D545" s="131" t="s">
        <v>98</v>
      </c>
      <c r="E545" s="109">
        <f>E546+E547+E548+E549+E550</f>
        <v>75</v>
      </c>
      <c r="F545" s="307"/>
    </row>
    <row r="546" spans="1:6" x14ac:dyDescent="0.25">
      <c r="A546" s="301"/>
      <c r="B546" s="301"/>
      <c r="C546" s="306"/>
      <c r="D546" s="215" t="s">
        <v>9</v>
      </c>
      <c r="E546" s="132">
        <f>'Прил 11 Перечень мероприятий'!G452</f>
        <v>15</v>
      </c>
      <c r="F546" s="313"/>
    </row>
    <row r="547" spans="1:6" x14ac:dyDescent="0.25">
      <c r="A547" s="301"/>
      <c r="B547" s="301"/>
      <c r="C547" s="306"/>
      <c r="D547" s="215" t="s">
        <v>97</v>
      </c>
      <c r="E547" s="132">
        <f>'Прил 11 Перечень мероприятий'!H452</f>
        <v>15</v>
      </c>
      <c r="F547" s="313"/>
    </row>
    <row r="548" spans="1:6" x14ac:dyDescent="0.25">
      <c r="A548" s="301"/>
      <c r="B548" s="301"/>
      <c r="C548" s="306"/>
      <c r="D548" s="215" t="s">
        <v>149</v>
      </c>
      <c r="E548" s="132">
        <f>'Прил 11 Перечень мероприятий'!I452</f>
        <v>15</v>
      </c>
      <c r="F548" s="313"/>
    </row>
    <row r="549" spans="1:6" x14ac:dyDescent="0.25">
      <c r="A549" s="301"/>
      <c r="B549" s="301"/>
      <c r="C549" s="306"/>
      <c r="D549" s="215" t="s">
        <v>166</v>
      </c>
      <c r="E549" s="132">
        <f>'Прил 11 Перечень мероприятий'!J452</f>
        <v>15</v>
      </c>
      <c r="F549" s="313"/>
    </row>
    <row r="550" spans="1:6" x14ac:dyDescent="0.25">
      <c r="A550" s="302"/>
      <c r="B550" s="302"/>
      <c r="C550" s="309"/>
      <c r="D550" s="215" t="s">
        <v>167</v>
      </c>
      <c r="E550" s="132">
        <f>'Прил 11 Перечень мероприятий'!K452</f>
        <v>15</v>
      </c>
      <c r="F550" s="314"/>
    </row>
    <row r="551" spans="1:6" ht="24.75" customHeight="1" x14ac:dyDescent="0.25">
      <c r="A551" s="300" t="s">
        <v>507</v>
      </c>
      <c r="B551" s="300" t="s">
        <v>146</v>
      </c>
      <c r="C551" s="305" t="s">
        <v>493</v>
      </c>
      <c r="D551" s="131" t="s">
        <v>98</v>
      </c>
      <c r="E551" s="109">
        <f>E552+E553+E554+E555+E556</f>
        <v>1550</v>
      </c>
      <c r="F551" s="307"/>
    </row>
    <row r="552" spans="1:6" ht="28.5" customHeight="1" x14ac:dyDescent="0.25">
      <c r="A552" s="301"/>
      <c r="B552" s="301"/>
      <c r="C552" s="306"/>
      <c r="D552" s="215" t="s">
        <v>9</v>
      </c>
      <c r="E552" s="132">
        <f>'Прил 11 Перечень мероприятий'!G456</f>
        <v>310</v>
      </c>
      <c r="F552" s="313"/>
    </row>
    <row r="553" spans="1:6" ht="24.75" customHeight="1" x14ac:dyDescent="0.25">
      <c r="A553" s="301"/>
      <c r="B553" s="301"/>
      <c r="C553" s="306"/>
      <c r="D553" s="215" t="s">
        <v>97</v>
      </c>
      <c r="E553" s="132">
        <f>'Прил 11 Перечень мероприятий'!H456</f>
        <v>310</v>
      </c>
      <c r="F553" s="313"/>
    </row>
    <row r="554" spans="1:6" ht="24" customHeight="1" x14ac:dyDescent="0.25">
      <c r="A554" s="301"/>
      <c r="B554" s="301"/>
      <c r="C554" s="306"/>
      <c r="D554" s="215" t="s">
        <v>149</v>
      </c>
      <c r="E554" s="132">
        <f>'Прил 11 Перечень мероприятий'!I456</f>
        <v>310</v>
      </c>
      <c r="F554" s="313"/>
    </row>
    <row r="555" spans="1:6" ht="21.75" customHeight="1" x14ac:dyDescent="0.25">
      <c r="A555" s="301"/>
      <c r="B555" s="301"/>
      <c r="C555" s="306"/>
      <c r="D555" s="215" t="s">
        <v>166</v>
      </c>
      <c r="E555" s="132">
        <f>'Прил 11 Перечень мероприятий'!J456</f>
        <v>310</v>
      </c>
      <c r="F555" s="313"/>
    </row>
    <row r="556" spans="1:6" ht="25.5" customHeight="1" x14ac:dyDescent="0.25">
      <c r="A556" s="302"/>
      <c r="B556" s="302"/>
      <c r="C556" s="309"/>
      <c r="D556" s="215" t="s">
        <v>167</v>
      </c>
      <c r="E556" s="132">
        <f>'Прил 11 Перечень мероприятий'!K456</f>
        <v>310</v>
      </c>
      <c r="F556" s="314"/>
    </row>
    <row r="557" spans="1:6" ht="15" customHeight="1" x14ac:dyDescent="0.25">
      <c r="A557" s="300" t="s">
        <v>508</v>
      </c>
      <c r="B557" s="300" t="s">
        <v>146</v>
      </c>
      <c r="C557" s="305" t="s">
        <v>408</v>
      </c>
      <c r="D557" s="131" t="s">
        <v>98</v>
      </c>
      <c r="E557" s="109">
        <f>E558+E559+E560+E561+E562</f>
        <v>975</v>
      </c>
      <c r="F557" s="307"/>
    </row>
    <row r="558" spans="1:6" x14ac:dyDescent="0.25">
      <c r="A558" s="301"/>
      <c r="B558" s="301"/>
      <c r="C558" s="306"/>
      <c r="D558" s="215" t="s">
        <v>9</v>
      </c>
      <c r="E558" s="132">
        <f>'Прил 11 Перечень мероприятий'!G460</f>
        <v>195</v>
      </c>
      <c r="F558" s="313"/>
    </row>
    <row r="559" spans="1:6" x14ac:dyDescent="0.25">
      <c r="A559" s="301"/>
      <c r="B559" s="301"/>
      <c r="C559" s="306"/>
      <c r="D559" s="215" t="s">
        <v>97</v>
      </c>
      <c r="E559" s="132">
        <f>'Прил 11 Перечень мероприятий'!H460</f>
        <v>195</v>
      </c>
      <c r="F559" s="313"/>
    </row>
    <row r="560" spans="1:6" x14ac:dyDescent="0.25">
      <c r="A560" s="301"/>
      <c r="B560" s="301"/>
      <c r="C560" s="306"/>
      <c r="D560" s="215" t="s">
        <v>149</v>
      </c>
      <c r="E560" s="132">
        <f>'Прил 11 Перечень мероприятий'!I460</f>
        <v>195</v>
      </c>
      <c r="F560" s="313"/>
    </row>
    <row r="561" spans="1:6" x14ac:dyDescent="0.25">
      <c r="A561" s="301"/>
      <c r="B561" s="301"/>
      <c r="C561" s="306"/>
      <c r="D561" s="215" t="s">
        <v>166</v>
      </c>
      <c r="E561" s="132">
        <f>'Прил 11 Перечень мероприятий'!J460</f>
        <v>195</v>
      </c>
      <c r="F561" s="313"/>
    </row>
    <row r="562" spans="1:6" x14ac:dyDescent="0.25">
      <c r="A562" s="302"/>
      <c r="B562" s="302"/>
      <c r="C562" s="309"/>
      <c r="D562" s="215" t="s">
        <v>167</v>
      </c>
      <c r="E562" s="132">
        <f>'Прил 11 Перечень мероприятий'!K460</f>
        <v>195</v>
      </c>
      <c r="F562" s="314"/>
    </row>
    <row r="563" spans="1:6" ht="15" customHeight="1" x14ac:dyDescent="0.25">
      <c r="A563" s="300" t="s">
        <v>509</v>
      </c>
      <c r="B563" s="300" t="s">
        <v>146</v>
      </c>
      <c r="C563" s="305" t="s">
        <v>411</v>
      </c>
      <c r="D563" s="131" t="s">
        <v>98</v>
      </c>
      <c r="E563" s="109">
        <f>E564+E565+E566+E567+E568</f>
        <v>250</v>
      </c>
      <c r="F563" s="307"/>
    </row>
    <row r="564" spans="1:6" x14ac:dyDescent="0.25">
      <c r="A564" s="301"/>
      <c r="B564" s="301"/>
      <c r="C564" s="306"/>
      <c r="D564" s="215" t="s">
        <v>9</v>
      </c>
      <c r="E564" s="132">
        <f>'Прил 11 Перечень мероприятий'!G464</f>
        <v>50</v>
      </c>
      <c r="F564" s="313"/>
    </row>
    <row r="565" spans="1:6" x14ac:dyDescent="0.25">
      <c r="A565" s="301"/>
      <c r="B565" s="301"/>
      <c r="C565" s="306"/>
      <c r="D565" s="215" t="s">
        <v>97</v>
      </c>
      <c r="E565" s="132">
        <f>'Прил 11 Перечень мероприятий'!H464</f>
        <v>50</v>
      </c>
      <c r="F565" s="313"/>
    </row>
    <row r="566" spans="1:6" x14ac:dyDescent="0.25">
      <c r="A566" s="301"/>
      <c r="B566" s="301"/>
      <c r="C566" s="306"/>
      <c r="D566" s="215" t="s">
        <v>149</v>
      </c>
      <c r="E566" s="132">
        <f>'Прил 11 Перечень мероприятий'!I464</f>
        <v>50</v>
      </c>
      <c r="F566" s="313"/>
    </row>
    <row r="567" spans="1:6" x14ac:dyDescent="0.25">
      <c r="A567" s="301"/>
      <c r="B567" s="301"/>
      <c r="C567" s="306"/>
      <c r="D567" s="215" t="s">
        <v>166</v>
      </c>
      <c r="E567" s="132">
        <f>'Прил 11 Перечень мероприятий'!J464</f>
        <v>50</v>
      </c>
      <c r="F567" s="313"/>
    </row>
    <row r="568" spans="1:6" x14ac:dyDescent="0.25">
      <c r="A568" s="302"/>
      <c r="B568" s="302"/>
      <c r="C568" s="309"/>
      <c r="D568" s="215" t="s">
        <v>167</v>
      </c>
      <c r="E568" s="132">
        <f>'Прил 11 Перечень мероприятий'!K464</f>
        <v>50</v>
      </c>
      <c r="F568" s="314"/>
    </row>
    <row r="569" spans="1:6" x14ac:dyDescent="0.25">
      <c r="A569" s="300" t="s">
        <v>510</v>
      </c>
      <c r="B569" s="300" t="s">
        <v>146</v>
      </c>
      <c r="C569" s="305" t="s">
        <v>410</v>
      </c>
      <c r="D569" s="131" t="s">
        <v>98</v>
      </c>
      <c r="E569" s="109">
        <f>E570+E571+E572+E573+E574</f>
        <v>250</v>
      </c>
      <c r="F569" s="307"/>
    </row>
    <row r="570" spans="1:6" x14ac:dyDescent="0.25">
      <c r="A570" s="301"/>
      <c r="B570" s="301"/>
      <c r="C570" s="306"/>
      <c r="D570" s="215" t="s">
        <v>9</v>
      </c>
      <c r="E570" s="132">
        <f>'Прил 11 Перечень мероприятий'!G468</f>
        <v>50</v>
      </c>
      <c r="F570" s="313"/>
    </row>
    <row r="571" spans="1:6" x14ac:dyDescent="0.25">
      <c r="A571" s="301"/>
      <c r="B571" s="301"/>
      <c r="C571" s="306"/>
      <c r="D571" s="215" t="s">
        <v>97</v>
      </c>
      <c r="E571" s="132">
        <f>'Прил 11 Перечень мероприятий'!H468</f>
        <v>50</v>
      </c>
      <c r="F571" s="313"/>
    </row>
    <row r="572" spans="1:6" x14ac:dyDescent="0.25">
      <c r="A572" s="301"/>
      <c r="B572" s="301"/>
      <c r="C572" s="306"/>
      <c r="D572" s="215" t="s">
        <v>149</v>
      </c>
      <c r="E572" s="132">
        <f>'Прил 11 Перечень мероприятий'!I468</f>
        <v>50</v>
      </c>
      <c r="F572" s="313"/>
    </row>
    <row r="573" spans="1:6" x14ac:dyDescent="0.25">
      <c r="A573" s="301"/>
      <c r="B573" s="301"/>
      <c r="C573" s="306"/>
      <c r="D573" s="215" t="s">
        <v>166</v>
      </c>
      <c r="E573" s="132">
        <f>'Прил 11 Перечень мероприятий'!J468</f>
        <v>50</v>
      </c>
      <c r="F573" s="313"/>
    </row>
    <row r="574" spans="1:6" x14ac:dyDescent="0.25">
      <c r="A574" s="302"/>
      <c r="B574" s="302"/>
      <c r="C574" s="309"/>
      <c r="D574" s="215" t="s">
        <v>167</v>
      </c>
      <c r="E574" s="132">
        <f>'Прил 11 Перечень мероприятий'!K468</f>
        <v>50</v>
      </c>
      <c r="F574" s="314"/>
    </row>
    <row r="575" spans="1:6" x14ac:dyDescent="0.25">
      <c r="A575" s="300" t="s">
        <v>511</v>
      </c>
      <c r="B575" s="300" t="s">
        <v>146</v>
      </c>
      <c r="C575" s="326" t="s">
        <v>407</v>
      </c>
      <c r="D575" s="131" t="s">
        <v>98</v>
      </c>
      <c r="E575" s="109">
        <f>E576+E577+E578+E579+E580</f>
        <v>500</v>
      </c>
      <c r="F575" s="300"/>
    </row>
    <row r="576" spans="1:6" x14ac:dyDescent="0.25">
      <c r="A576" s="301"/>
      <c r="B576" s="301"/>
      <c r="C576" s="327"/>
      <c r="D576" s="215" t="s">
        <v>9</v>
      </c>
      <c r="E576" s="132">
        <f>'Прил 11 Перечень мероприятий'!G472</f>
        <v>100</v>
      </c>
      <c r="F576" s="301"/>
    </row>
    <row r="577" spans="1:6" x14ac:dyDescent="0.25">
      <c r="A577" s="301"/>
      <c r="B577" s="301"/>
      <c r="C577" s="327"/>
      <c r="D577" s="215" t="s">
        <v>97</v>
      </c>
      <c r="E577" s="132">
        <f>'Прил 11 Перечень мероприятий'!H472</f>
        <v>100</v>
      </c>
      <c r="F577" s="301"/>
    </row>
    <row r="578" spans="1:6" x14ac:dyDescent="0.25">
      <c r="A578" s="301"/>
      <c r="B578" s="301"/>
      <c r="C578" s="327"/>
      <c r="D578" s="215" t="s">
        <v>149</v>
      </c>
      <c r="E578" s="132">
        <f>'Прил 11 Перечень мероприятий'!I472</f>
        <v>100</v>
      </c>
      <c r="F578" s="301"/>
    </row>
    <row r="579" spans="1:6" x14ac:dyDescent="0.25">
      <c r="A579" s="301"/>
      <c r="B579" s="301"/>
      <c r="C579" s="327"/>
      <c r="D579" s="215" t="s">
        <v>166</v>
      </c>
      <c r="E579" s="132">
        <f>'Прил 11 Перечень мероприятий'!J472</f>
        <v>100</v>
      </c>
      <c r="F579" s="301"/>
    </row>
    <row r="580" spans="1:6" x14ac:dyDescent="0.25">
      <c r="A580" s="302"/>
      <c r="B580" s="302"/>
      <c r="C580" s="333"/>
      <c r="D580" s="215" t="s">
        <v>167</v>
      </c>
      <c r="E580" s="132">
        <f>'Прил 11 Перечень мероприятий'!K472</f>
        <v>100</v>
      </c>
      <c r="F580" s="302"/>
    </row>
    <row r="581" spans="1:6" x14ac:dyDescent="0.25">
      <c r="A581" s="300" t="s">
        <v>512</v>
      </c>
      <c r="B581" s="300" t="s">
        <v>146</v>
      </c>
      <c r="C581" s="305" t="s">
        <v>409</v>
      </c>
      <c r="D581" s="131" t="s">
        <v>98</v>
      </c>
      <c r="E581" s="109">
        <f>E582+E583+E584+E585+E586</f>
        <v>3000</v>
      </c>
      <c r="F581" s="307"/>
    </row>
    <row r="582" spans="1:6" x14ac:dyDescent="0.25">
      <c r="A582" s="301"/>
      <c r="B582" s="301"/>
      <c r="C582" s="306"/>
      <c r="D582" s="196" t="s">
        <v>9</v>
      </c>
      <c r="E582" s="132">
        <f>'Прил 11 Перечень мероприятий'!G476</f>
        <v>600</v>
      </c>
      <c r="F582" s="313"/>
    </row>
    <row r="583" spans="1:6" x14ac:dyDescent="0.25">
      <c r="A583" s="301"/>
      <c r="B583" s="301"/>
      <c r="C583" s="306"/>
      <c r="D583" s="196" t="s">
        <v>97</v>
      </c>
      <c r="E583" s="132">
        <f>'Прил 11 Перечень мероприятий'!H476</f>
        <v>600</v>
      </c>
      <c r="F583" s="313"/>
    </row>
    <row r="584" spans="1:6" x14ac:dyDescent="0.25">
      <c r="A584" s="301"/>
      <c r="B584" s="301"/>
      <c r="C584" s="306"/>
      <c r="D584" s="196" t="s">
        <v>149</v>
      </c>
      <c r="E584" s="132">
        <f>'Прил 11 Перечень мероприятий'!I476</f>
        <v>600</v>
      </c>
      <c r="F584" s="313"/>
    </row>
    <row r="585" spans="1:6" x14ac:dyDescent="0.25">
      <c r="A585" s="301"/>
      <c r="B585" s="301"/>
      <c r="C585" s="306"/>
      <c r="D585" s="196" t="s">
        <v>166</v>
      </c>
      <c r="E585" s="132">
        <f>'Прил 11 Перечень мероприятий'!J476</f>
        <v>600</v>
      </c>
      <c r="F585" s="313"/>
    </row>
    <row r="586" spans="1:6" x14ac:dyDescent="0.25">
      <c r="A586" s="302"/>
      <c r="B586" s="302"/>
      <c r="C586" s="309"/>
      <c r="D586" s="196" t="s">
        <v>167</v>
      </c>
      <c r="E586" s="132">
        <f>'Прил 11 Перечень мероприятий'!K476</f>
        <v>600</v>
      </c>
      <c r="F586" s="314"/>
    </row>
    <row r="587" spans="1:6" x14ac:dyDescent="0.25">
      <c r="A587" s="113"/>
      <c r="B587" s="113"/>
      <c r="C587" s="114"/>
      <c r="D587" s="113"/>
      <c r="E587" s="115"/>
      <c r="F587" s="116"/>
    </row>
    <row r="588" spans="1:6" x14ac:dyDescent="0.25">
      <c r="A588" s="113"/>
      <c r="B588" s="113"/>
      <c r="C588" s="114"/>
      <c r="D588" s="113"/>
      <c r="E588" s="115"/>
      <c r="F588" s="116"/>
    </row>
    <row r="589" spans="1:6" x14ac:dyDescent="0.25">
      <c r="A589" s="113"/>
      <c r="B589" s="113"/>
      <c r="C589" s="114"/>
      <c r="D589" s="113"/>
      <c r="E589" s="115"/>
      <c r="F589" s="116"/>
    </row>
    <row r="590" spans="1:6" x14ac:dyDescent="0.25">
      <c r="A590" s="113"/>
      <c r="B590" s="113"/>
      <c r="C590" s="114"/>
      <c r="D590" s="113"/>
      <c r="E590" s="115"/>
      <c r="F590" s="116"/>
    </row>
    <row r="591" spans="1:6" x14ac:dyDescent="0.25">
      <c r="A591" s="113"/>
      <c r="B591" s="113"/>
      <c r="C591" s="114"/>
      <c r="D591" s="113"/>
      <c r="E591" s="115"/>
      <c r="F591" s="116"/>
    </row>
    <row r="592" spans="1:6" ht="15" customHeight="1" x14ac:dyDescent="0.25">
      <c r="A592" s="113"/>
      <c r="B592" s="113"/>
      <c r="C592" s="114"/>
      <c r="D592" s="113"/>
      <c r="E592" s="115"/>
      <c r="F592" s="116"/>
    </row>
    <row r="593" spans="1:6" x14ac:dyDescent="0.25">
      <c r="A593" s="113"/>
      <c r="B593" s="113"/>
      <c r="C593" s="114"/>
      <c r="D593" s="113"/>
      <c r="E593" s="115"/>
      <c r="F593" s="116"/>
    </row>
    <row r="594" spans="1:6" x14ac:dyDescent="0.25">
      <c r="A594" s="110"/>
      <c r="B594" s="110"/>
      <c r="C594" s="110"/>
      <c r="D594" s="110"/>
      <c r="E594" s="110"/>
      <c r="F594" s="110"/>
    </row>
    <row r="595" spans="1:6" ht="15.75" x14ac:dyDescent="0.25">
      <c r="A595" s="111"/>
      <c r="B595" s="112"/>
      <c r="C595" s="112"/>
      <c r="D595" s="112"/>
      <c r="E595" s="112"/>
      <c r="F595" s="112"/>
    </row>
    <row r="596" spans="1:6" x14ac:dyDescent="0.25">
      <c r="A596" s="112"/>
      <c r="B596" s="112"/>
      <c r="C596" s="112"/>
      <c r="D596" s="112"/>
      <c r="E596" s="112"/>
      <c r="F596" s="112"/>
    </row>
    <row r="597" spans="1:6" x14ac:dyDescent="0.25">
      <c r="A597" s="112"/>
      <c r="B597" s="112"/>
      <c r="C597" s="112"/>
      <c r="D597" s="112"/>
      <c r="E597" s="112"/>
      <c r="F597" s="112"/>
    </row>
    <row r="598" spans="1:6" ht="15" customHeight="1" x14ac:dyDescent="0.25">
      <c r="A598" s="112"/>
      <c r="B598" s="112"/>
      <c r="C598" s="112"/>
      <c r="D598" s="112"/>
      <c r="E598" s="112"/>
      <c r="F598" s="112"/>
    </row>
    <row r="599" spans="1:6" x14ac:dyDescent="0.25">
      <c r="A599" s="112"/>
      <c r="B599" s="112"/>
      <c r="C599" s="112"/>
      <c r="D599" s="112"/>
      <c r="E599" s="112"/>
      <c r="F599" s="112"/>
    </row>
    <row r="600" spans="1:6" x14ac:dyDescent="0.25">
      <c r="A600" s="112"/>
      <c r="B600" s="112"/>
      <c r="C600" s="112"/>
      <c r="D600" s="112"/>
      <c r="E600" s="112"/>
      <c r="F600" s="112"/>
    </row>
    <row r="601" spans="1:6" x14ac:dyDescent="0.25">
      <c r="A601" s="112"/>
      <c r="B601" s="112"/>
      <c r="C601" s="112"/>
      <c r="D601" s="112"/>
      <c r="E601" s="112"/>
      <c r="F601" s="112"/>
    </row>
    <row r="602" spans="1:6" x14ac:dyDescent="0.25">
      <c r="A602" s="112"/>
      <c r="B602" s="112"/>
      <c r="C602" s="112"/>
      <c r="D602" s="112"/>
      <c r="E602" s="112"/>
      <c r="F602" s="112"/>
    </row>
    <row r="603" spans="1:6" x14ac:dyDescent="0.25">
      <c r="A603" s="112"/>
      <c r="B603" s="112"/>
      <c r="C603" s="112"/>
      <c r="D603" s="112"/>
      <c r="E603" s="112"/>
      <c r="F603" s="112"/>
    </row>
    <row r="604" spans="1:6" ht="15" customHeight="1" x14ac:dyDescent="0.25">
      <c r="A604" s="112"/>
      <c r="B604" s="112"/>
      <c r="C604" s="112"/>
      <c r="D604" s="112"/>
      <c r="E604" s="112"/>
      <c r="F604" s="112"/>
    </row>
    <row r="605" spans="1:6" x14ac:dyDescent="0.25">
      <c r="A605" s="112"/>
      <c r="B605" s="112"/>
      <c r="C605" s="112"/>
      <c r="D605" s="112"/>
      <c r="E605" s="112"/>
      <c r="F605" s="112"/>
    </row>
    <row r="606" spans="1:6" x14ac:dyDescent="0.25">
      <c r="A606" s="112"/>
      <c r="B606" s="112"/>
      <c r="C606" s="112"/>
      <c r="D606" s="112"/>
      <c r="E606" s="112"/>
      <c r="F606" s="112"/>
    </row>
    <row r="607" spans="1:6" x14ac:dyDescent="0.25">
      <c r="A607" s="112"/>
      <c r="B607" s="112"/>
      <c r="C607" s="112"/>
      <c r="D607" s="112"/>
      <c r="E607" s="112"/>
      <c r="F607" s="112"/>
    </row>
    <row r="608" spans="1:6" x14ac:dyDescent="0.25">
      <c r="A608" s="112"/>
      <c r="B608" s="112"/>
      <c r="C608" s="112"/>
      <c r="D608" s="112"/>
      <c r="E608" s="112"/>
      <c r="F608" s="112"/>
    </row>
    <row r="609" spans="1:6" x14ac:dyDescent="0.25">
      <c r="A609" s="112"/>
      <c r="B609" s="112"/>
      <c r="C609" s="112"/>
      <c r="D609" s="112"/>
      <c r="E609" s="112"/>
      <c r="F609" s="112"/>
    </row>
    <row r="610" spans="1:6" ht="15" customHeight="1" x14ac:dyDescent="0.25">
      <c r="A610" s="112"/>
      <c r="B610" s="112"/>
      <c r="C610" s="112"/>
      <c r="D610" s="112"/>
      <c r="E610" s="112"/>
      <c r="F610" s="112"/>
    </row>
    <row r="611" spans="1:6" x14ac:dyDescent="0.25">
      <c r="A611" s="112"/>
      <c r="B611" s="112"/>
      <c r="C611" s="112"/>
      <c r="D611" s="112"/>
      <c r="E611" s="112"/>
      <c r="F611" s="112"/>
    </row>
    <row r="612" spans="1:6" x14ac:dyDescent="0.25">
      <c r="A612" s="112"/>
      <c r="B612" s="112"/>
      <c r="C612" s="112"/>
      <c r="D612" s="112"/>
      <c r="E612" s="112"/>
      <c r="F612" s="112"/>
    </row>
    <row r="613" spans="1:6" x14ac:dyDescent="0.25">
      <c r="A613" s="112"/>
      <c r="B613" s="112"/>
      <c r="C613" s="112"/>
      <c r="D613" s="112"/>
      <c r="E613" s="112"/>
      <c r="F613" s="112"/>
    </row>
    <row r="614" spans="1:6" x14ac:dyDescent="0.25">
      <c r="A614" s="112"/>
      <c r="B614" s="112"/>
      <c r="C614" s="112"/>
      <c r="D614" s="112"/>
      <c r="E614" s="112"/>
      <c r="F614" s="112"/>
    </row>
    <row r="615" spans="1:6" x14ac:dyDescent="0.25">
      <c r="A615" s="112"/>
      <c r="B615" s="112"/>
      <c r="C615" s="112"/>
      <c r="D615" s="112"/>
      <c r="E615" s="112"/>
      <c r="F615" s="112"/>
    </row>
    <row r="616" spans="1:6" ht="15" customHeight="1" x14ac:dyDescent="0.25">
      <c r="A616" s="112"/>
      <c r="B616" s="112"/>
      <c r="C616" s="112"/>
      <c r="D616" s="112"/>
      <c r="E616" s="112"/>
      <c r="F616" s="112"/>
    </row>
    <row r="617" spans="1:6" x14ac:dyDescent="0.25">
      <c r="A617" s="112"/>
      <c r="B617" s="112"/>
      <c r="C617" s="112"/>
      <c r="D617" s="112"/>
      <c r="E617" s="112"/>
      <c r="F617" s="112"/>
    </row>
    <row r="618" spans="1:6" x14ac:dyDescent="0.25">
      <c r="A618" s="112"/>
      <c r="B618" s="112"/>
      <c r="C618" s="112"/>
      <c r="D618" s="112"/>
      <c r="E618" s="112"/>
      <c r="F618" s="112"/>
    </row>
    <row r="619" spans="1:6" x14ac:dyDescent="0.25">
      <c r="A619" s="112"/>
      <c r="B619" s="112"/>
      <c r="C619" s="112"/>
      <c r="D619" s="112"/>
      <c r="E619" s="112"/>
      <c r="F619" s="112"/>
    </row>
    <row r="620" spans="1:6" x14ac:dyDescent="0.25">
      <c r="A620" s="112"/>
      <c r="B620" s="112"/>
      <c r="C620" s="112"/>
      <c r="D620" s="112"/>
      <c r="E620" s="112"/>
      <c r="F620" s="112"/>
    </row>
    <row r="621" spans="1:6" x14ac:dyDescent="0.25">
      <c r="A621" s="112"/>
      <c r="B621" s="112"/>
      <c r="C621" s="112"/>
      <c r="D621" s="112"/>
      <c r="E621" s="112"/>
      <c r="F621" s="112"/>
    </row>
    <row r="622" spans="1:6" ht="15" customHeight="1" x14ac:dyDescent="0.25">
      <c r="A622" s="112"/>
      <c r="B622" s="112"/>
      <c r="C622" s="112"/>
      <c r="D622" s="112"/>
      <c r="E622" s="112"/>
      <c r="F622" s="112"/>
    </row>
    <row r="623" spans="1:6" x14ac:dyDescent="0.25">
      <c r="A623" s="112"/>
      <c r="B623" s="112"/>
      <c r="C623" s="112"/>
      <c r="D623" s="112"/>
      <c r="E623" s="112"/>
      <c r="F623" s="112"/>
    </row>
    <row r="624" spans="1:6" x14ac:dyDescent="0.25">
      <c r="A624" s="112"/>
      <c r="B624" s="112"/>
      <c r="C624" s="112"/>
      <c r="D624" s="112"/>
      <c r="E624" s="112"/>
      <c r="F624" s="112"/>
    </row>
    <row r="625" spans="1:6" x14ac:dyDescent="0.25">
      <c r="A625" s="112"/>
      <c r="B625" s="112"/>
      <c r="C625" s="112"/>
      <c r="D625" s="112"/>
      <c r="E625" s="112"/>
      <c r="F625" s="112"/>
    </row>
    <row r="626" spans="1:6" x14ac:dyDescent="0.25">
      <c r="A626" s="112"/>
      <c r="B626" s="112"/>
      <c r="C626" s="112"/>
      <c r="D626" s="112"/>
      <c r="E626" s="112"/>
      <c r="F626" s="112"/>
    </row>
    <row r="627" spans="1:6" x14ac:dyDescent="0.25">
      <c r="A627" s="112"/>
      <c r="B627" s="112"/>
      <c r="C627" s="112"/>
      <c r="D627" s="112"/>
      <c r="E627" s="112"/>
      <c r="F627" s="112"/>
    </row>
    <row r="628" spans="1:6" ht="15" customHeight="1" x14ac:dyDescent="0.25">
      <c r="A628" s="112"/>
      <c r="B628" s="112"/>
      <c r="C628" s="112"/>
      <c r="D628" s="112"/>
      <c r="E628" s="112"/>
      <c r="F628" s="112"/>
    </row>
    <row r="629" spans="1:6" x14ac:dyDescent="0.25">
      <c r="A629" s="112"/>
      <c r="B629" s="112"/>
      <c r="C629" s="112"/>
      <c r="D629" s="112"/>
      <c r="E629" s="112"/>
      <c r="F629" s="112"/>
    </row>
    <row r="630" spans="1:6" x14ac:dyDescent="0.25">
      <c r="A630" s="112"/>
      <c r="B630" s="112"/>
      <c r="C630" s="112"/>
      <c r="D630" s="112"/>
      <c r="E630" s="112"/>
      <c r="F630" s="112"/>
    </row>
    <row r="631" spans="1:6" x14ac:dyDescent="0.25">
      <c r="A631" s="112"/>
      <c r="B631" s="112"/>
      <c r="C631" s="112"/>
      <c r="D631" s="112"/>
      <c r="E631" s="112"/>
      <c r="F631" s="112"/>
    </row>
    <row r="632" spans="1:6" x14ac:dyDescent="0.25">
      <c r="A632" s="112"/>
      <c r="B632" s="112"/>
      <c r="C632" s="112"/>
      <c r="D632" s="112"/>
      <c r="E632" s="112"/>
      <c r="F632" s="112"/>
    </row>
    <row r="633" spans="1:6" x14ac:dyDescent="0.25">
      <c r="A633" s="112"/>
      <c r="B633" s="112"/>
      <c r="C633" s="112"/>
      <c r="D633" s="112"/>
      <c r="E633" s="112"/>
      <c r="F633" s="112"/>
    </row>
    <row r="634" spans="1:6" ht="15" customHeight="1" x14ac:dyDescent="0.25">
      <c r="A634" s="112"/>
      <c r="B634" s="112"/>
      <c r="C634" s="112"/>
      <c r="D634" s="112"/>
      <c r="E634" s="112"/>
      <c r="F634" s="112"/>
    </row>
    <row r="635" spans="1:6" x14ac:dyDescent="0.25">
      <c r="A635" s="112"/>
      <c r="B635" s="112"/>
      <c r="C635" s="112"/>
      <c r="D635" s="112"/>
      <c r="E635" s="112"/>
      <c r="F635" s="112"/>
    </row>
    <row r="636" spans="1:6" x14ac:dyDescent="0.25">
      <c r="A636" s="112"/>
      <c r="B636" s="112"/>
      <c r="C636" s="112"/>
      <c r="D636" s="112"/>
      <c r="E636" s="112"/>
      <c r="F636" s="112"/>
    </row>
    <row r="637" spans="1:6" x14ac:dyDescent="0.25">
      <c r="A637" s="112"/>
      <c r="B637" s="112"/>
      <c r="C637" s="112"/>
      <c r="D637" s="112"/>
      <c r="E637" s="112"/>
      <c r="F637" s="112"/>
    </row>
    <row r="638" spans="1:6" x14ac:dyDescent="0.25">
      <c r="A638" s="112"/>
      <c r="B638" s="112"/>
      <c r="C638" s="112"/>
      <c r="D638" s="112"/>
      <c r="E638" s="112"/>
      <c r="F638" s="112"/>
    </row>
    <row r="639" spans="1:6" x14ac:dyDescent="0.25">
      <c r="A639" s="112"/>
      <c r="B639" s="112"/>
      <c r="C639" s="112"/>
      <c r="D639" s="112"/>
      <c r="E639" s="112"/>
      <c r="F639" s="112"/>
    </row>
    <row r="640" spans="1:6" ht="15" customHeight="1" x14ac:dyDescent="0.25">
      <c r="A640" s="112"/>
      <c r="B640" s="112"/>
      <c r="C640" s="112"/>
      <c r="D640" s="112"/>
      <c r="E640" s="112"/>
      <c r="F640" s="112"/>
    </row>
    <row r="641" spans="1:6" x14ac:dyDescent="0.25">
      <c r="A641" s="112"/>
      <c r="B641" s="112"/>
      <c r="C641" s="112"/>
      <c r="D641" s="112"/>
      <c r="E641" s="112"/>
      <c r="F641" s="112"/>
    </row>
    <row r="642" spans="1:6" x14ac:dyDescent="0.25">
      <c r="A642" s="112"/>
      <c r="B642" s="112"/>
      <c r="C642" s="112"/>
      <c r="D642" s="112"/>
      <c r="E642" s="112"/>
      <c r="F642" s="112"/>
    </row>
    <row r="643" spans="1:6" x14ac:dyDescent="0.25">
      <c r="A643" s="112"/>
      <c r="B643" s="112"/>
      <c r="C643" s="112"/>
      <c r="D643" s="112"/>
      <c r="E643" s="112"/>
      <c r="F643" s="112"/>
    </row>
    <row r="644" spans="1:6" x14ac:dyDescent="0.25">
      <c r="A644" s="112"/>
      <c r="B644" s="112"/>
      <c r="C644" s="112"/>
      <c r="D644" s="112"/>
      <c r="E644" s="112"/>
      <c r="F644" s="112"/>
    </row>
    <row r="645" spans="1:6" x14ac:dyDescent="0.25">
      <c r="A645" s="112"/>
      <c r="B645" s="112"/>
      <c r="C645" s="112"/>
      <c r="D645" s="112"/>
      <c r="E645" s="112"/>
      <c r="F645" s="112"/>
    </row>
    <row r="646" spans="1:6" ht="15" customHeight="1" x14ac:dyDescent="0.25">
      <c r="A646" s="112"/>
      <c r="B646" s="112"/>
      <c r="C646" s="112"/>
      <c r="D646" s="112"/>
      <c r="E646" s="112"/>
      <c r="F646" s="112"/>
    </row>
    <row r="647" spans="1:6" x14ac:dyDescent="0.25">
      <c r="A647" s="112"/>
      <c r="B647" s="112"/>
      <c r="C647" s="112"/>
      <c r="D647" s="112"/>
      <c r="E647" s="112"/>
      <c r="F647" s="112"/>
    </row>
    <row r="648" spans="1:6" x14ac:dyDescent="0.25">
      <c r="A648" s="112"/>
      <c r="B648" s="112"/>
      <c r="C648" s="112"/>
      <c r="D648" s="112"/>
      <c r="E648" s="112"/>
      <c r="F648" s="112"/>
    </row>
    <row r="649" spans="1:6" x14ac:dyDescent="0.25">
      <c r="A649" s="112"/>
      <c r="B649" s="112"/>
      <c r="C649" s="112"/>
      <c r="D649" s="112"/>
      <c r="E649" s="112"/>
      <c r="F649" s="112"/>
    </row>
    <row r="650" spans="1:6" x14ac:dyDescent="0.25">
      <c r="A650" s="112"/>
      <c r="B650" s="112"/>
      <c r="C650" s="112"/>
      <c r="D650" s="112"/>
      <c r="E650" s="112"/>
      <c r="F650" s="112"/>
    </row>
    <row r="651" spans="1:6" x14ac:dyDescent="0.25">
      <c r="A651" s="112"/>
      <c r="B651" s="112"/>
      <c r="C651" s="112"/>
      <c r="D651" s="112"/>
      <c r="E651" s="112"/>
      <c r="F651" s="112"/>
    </row>
    <row r="652" spans="1:6" x14ac:dyDescent="0.25">
      <c r="A652" s="112"/>
      <c r="B652" s="112"/>
      <c r="C652" s="112"/>
      <c r="D652" s="112"/>
      <c r="E652" s="112"/>
      <c r="F652" s="112"/>
    </row>
    <row r="653" spans="1:6" x14ac:dyDescent="0.25">
      <c r="A653" s="112"/>
      <c r="B653" s="112"/>
      <c r="C653" s="112"/>
      <c r="D653" s="112"/>
      <c r="E653" s="112"/>
      <c r="F653" s="112"/>
    </row>
    <row r="654" spans="1:6" x14ac:dyDescent="0.25">
      <c r="A654" s="112"/>
      <c r="B654" s="112"/>
      <c r="C654" s="112"/>
      <c r="D654" s="112"/>
      <c r="E654" s="112"/>
      <c r="F654" s="112"/>
    </row>
    <row r="655" spans="1:6" x14ac:dyDescent="0.25">
      <c r="A655" s="112"/>
      <c r="B655" s="112"/>
      <c r="C655" s="112"/>
      <c r="D655" s="112"/>
      <c r="E655" s="112"/>
      <c r="F655" s="112"/>
    </row>
    <row r="656" spans="1:6" x14ac:dyDescent="0.25">
      <c r="A656" s="112"/>
      <c r="B656" s="112"/>
      <c r="C656" s="112"/>
      <c r="D656" s="112"/>
      <c r="E656" s="112"/>
      <c r="F656" s="112"/>
    </row>
    <row r="657" spans="1:6" x14ac:dyDescent="0.25">
      <c r="A657" s="112"/>
      <c r="B657" s="112"/>
      <c r="C657" s="112"/>
      <c r="D657" s="112"/>
      <c r="E657" s="112"/>
      <c r="F657" s="112"/>
    </row>
    <row r="658" spans="1:6" x14ac:dyDescent="0.25">
      <c r="A658" s="112"/>
      <c r="B658" s="112"/>
      <c r="C658" s="112"/>
      <c r="D658" s="112"/>
      <c r="E658" s="112"/>
      <c r="F658" s="112"/>
    </row>
    <row r="659" spans="1:6" x14ac:dyDescent="0.25">
      <c r="A659" s="112"/>
      <c r="B659" s="112"/>
      <c r="C659" s="112"/>
      <c r="D659" s="112"/>
      <c r="E659" s="112"/>
      <c r="F659" s="112"/>
    </row>
    <row r="660" spans="1:6" x14ac:dyDescent="0.25">
      <c r="A660" s="112"/>
      <c r="B660" s="112"/>
      <c r="C660" s="112"/>
      <c r="D660" s="112"/>
      <c r="E660" s="112"/>
      <c r="F660" s="112"/>
    </row>
    <row r="661" spans="1:6" x14ac:dyDescent="0.25">
      <c r="A661" s="112"/>
      <c r="B661" s="112"/>
      <c r="C661" s="112"/>
      <c r="D661" s="112"/>
      <c r="E661" s="112"/>
      <c r="F661" s="112"/>
    </row>
    <row r="662" spans="1:6" x14ac:dyDescent="0.25">
      <c r="A662" s="112"/>
      <c r="B662" s="112"/>
      <c r="C662" s="112"/>
      <c r="D662" s="112"/>
      <c r="E662" s="112"/>
      <c r="F662" s="112"/>
    </row>
    <row r="663" spans="1:6" x14ac:dyDescent="0.25">
      <c r="A663" s="112"/>
      <c r="B663" s="112"/>
      <c r="C663" s="112"/>
      <c r="D663" s="112"/>
      <c r="E663" s="112"/>
      <c r="F663" s="112"/>
    </row>
    <row r="664" spans="1:6" x14ac:dyDescent="0.25">
      <c r="A664" s="112"/>
      <c r="B664" s="112"/>
      <c r="C664" s="112"/>
      <c r="D664" s="112"/>
      <c r="E664" s="112"/>
      <c r="F664" s="112"/>
    </row>
    <row r="665" spans="1:6" x14ac:dyDescent="0.25">
      <c r="A665" s="112"/>
      <c r="B665" s="112"/>
      <c r="C665" s="112"/>
      <c r="D665" s="112"/>
      <c r="E665" s="112"/>
      <c r="F665" s="112"/>
    </row>
    <row r="666" spans="1:6" x14ac:dyDescent="0.25">
      <c r="A666" s="112"/>
      <c r="B666" s="112"/>
      <c r="C666" s="112"/>
      <c r="D666" s="112"/>
      <c r="E666" s="112"/>
      <c r="F666" s="112"/>
    </row>
    <row r="667" spans="1:6" x14ac:dyDescent="0.25">
      <c r="A667" s="112"/>
      <c r="B667" s="112"/>
      <c r="C667" s="112"/>
      <c r="D667" s="112"/>
      <c r="E667" s="112"/>
      <c r="F667" s="112"/>
    </row>
    <row r="668" spans="1:6" x14ac:dyDescent="0.25">
      <c r="A668" s="112"/>
      <c r="B668" s="112"/>
      <c r="C668" s="112"/>
      <c r="D668" s="112"/>
      <c r="E668" s="112"/>
      <c r="F668" s="112"/>
    </row>
    <row r="669" spans="1:6" x14ac:dyDescent="0.25">
      <c r="A669" s="112"/>
      <c r="B669" s="112"/>
      <c r="C669" s="112"/>
      <c r="D669" s="112"/>
      <c r="E669" s="112"/>
      <c r="F669" s="112"/>
    </row>
    <row r="670" spans="1:6" x14ac:dyDescent="0.25">
      <c r="A670" s="112"/>
      <c r="B670" s="112"/>
      <c r="C670" s="112"/>
      <c r="D670" s="112"/>
      <c r="E670" s="112"/>
      <c r="F670" s="112"/>
    </row>
    <row r="671" spans="1:6" x14ac:dyDescent="0.25">
      <c r="A671" s="112"/>
      <c r="B671" s="112"/>
      <c r="C671" s="112"/>
      <c r="D671" s="112"/>
      <c r="E671" s="112"/>
      <c r="F671" s="112"/>
    </row>
    <row r="672" spans="1:6" x14ac:dyDescent="0.25">
      <c r="A672" s="112"/>
      <c r="B672" s="112"/>
      <c r="C672" s="112"/>
      <c r="D672" s="112"/>
      <c r="E672" s="112"/>
      <c r="F672" s="112"/>
    </row>
    <row r="673" spans="1:6" x14ac:dyDescent="0.25">
      <c r="A673" s="112"/>
      <c r="B673" s="112"/>
      <c r="C673" s="112"/>
      <c r="D673" s="112"/>
      <c r="E673" s="112"/>
      <c r="F673" s="112"/>
    </row>
    <row r="674" spans="1:6" x14ac:dyDescent="0.25">
      <c r="A674" s="112"/>
      <c r="B674" s="112"/>
      <c r="C674" s="112"/>
      <c r="D674" s="112"/>
      <c r="E674" s="112"/>
      <c r="F674" s="112"/>
    </row>
    <row r="675" spans="1:6" x14ac:dyDescent="0.25">
      <c r="A675" s="112"/>
      <c r="B675" s="112"/>
      <c r="C675" s="112"/>
      <c r="D675" s="112"/>
      <c r="E675" s="112"/>
      <c r="F675" s="112"/>
    </row>
    <row r="676" spans="1:6" x14ac:dyDescent="0.25">
      <c r="A676" s="112"/>
      <c r="B676" s="112"/>
      <c r="C676" s="112"/>
      <c r="D676" s="112"/>
      <c r="E676" s="112"/>
      <c r="F676" s="112"/>
    </row>
    <row r="677" spans="1:6" x14ac:dyDescent="0.25">
      <c r="A677" s="112"/>
      <c r="B677" s="112"/>
      <c r="C677" s="112"/>
      <c r="D677" s="112"/>
      <c r="E677" s="112"/>
      <c r="F677" s="112"/>
    </row>
    <row r="678" spans="1:6" x14ac:dyDescent="0.25">
      <c r="A678" s="112"/>
      <c r="B678" s="112"/>
      <c r="C678" s="112"/>
      <c r="D678" s="112"/>
      <c r="E678" s="112"/>
      <c r="F678" s="112"/>
    </row>
    <row r="679" spans="1:6" x14ac:dyDescent="0.25">
      <c r="A679" s="112"/>
      <c r="B679" s="112"/>
      <c r="C679" s="112"/>
      <c r="D679" s="112"/>
      <c r="E679" s="112"/>
      <c r="F679" s="112"/>
    </row>
    <row r="680" spans="1:6" x14ac:dyDescent="0.25">
      <c r="A680" s="112"/>
      <c r="B680" s="112"/>
      <c r="C680" s="112"/>
      <c r="D680" s="112"/>
      <c r="E680" s="112"/>
      <c r="F680" s="112"/>
    </row>
    <row r="681" spans="1:6" x14ac:dyDescent="0.25">
      <c r="A681" s="112"/>
      <c r="B681" s="112"/>
      <c r="C681" s="112"/>
      <c r="D681" s="112"/>
      <c r="E681" s="112"/>
      <c r="F681" s="112"/>
    </row>
    <row r="682" spans="1:6" x14ac:dyDescent="0.25">
      <c r="A682" s="112"/>
      <c r="B682" s="112"/>
      <c r="C682" s="112"/>
      <c r="D682" s="112"/>
      <c r="E682" s="112"/>
      <c r="F682" s="112"/>
    </row>
    <row r="683" spans="1:6" x14ac:dyDescent="0.25">
      <c r="A683" s="112"/>
      <c r="B683" s="112"/>
      <c r="C683" s="112"/>
      <c r="D683" s="112"/>
      <c r="E683" s="112"/>
      <c r="F683" s="112"/>
    </row>
    <row r="684" spans="1:6" x14ac:dyDescent="0.25">
      <c r="A684" s="112"/>
      <c r="B684" s="112"/>
      <c r="C684" s="112"/>
      <c r="D684" s="112"/>
      <c r="E684" s="112"/>
      <c r="F684" s="112"/>
    </row>
    <row r="685" spans="1:6" x14ac:dyDescent="0.25">
      <c r="A685" s="112"/>
      <c r="B685" s="112"/>
      <c r="C685" s="112"/>
      <c r="D685" s="112"/>
      <c r="E685" s="112"/>
      <c r="F685" s="112"/>
    </row>
    <row r="686" spans="1:6" x14ac:dyDescent="0.25">
      <c r="A686" s="112"/>
      <c r="B686" s="112"/>
      <c r="C686" s="112"/>
      <c r="D686" s="112"/>
      <c r="E686" s="112"/>
      <c r="F686" s="112"/>
    </row>
    <row r="687" spans="1:6" x14ac:dyDescent="0.25">
      <c r="A687" s="112"/>
      <c r="B687" s="112"/>
      <c r="C687" s="112"/>
      <c r="D687" s="112"/>
      <c r="E687" s="112"/>
      <c r="F687" s="112"/>
    </row>
    <row r="688" spans="1:6" x14ac:dyDescent="0.25">
      <c r="A688" s="112"/>
      <c r="B688" s="112"/>
      <c r="C688" s="112"/>
      <c r="D688" s="112"/>
      <c r="E688" s="112"/>
      <c r="F688" s="112"/>
    </row>
    <row r="689" spans="1:6" x14ac:dyDescent="0.25">
      <c r="A689" s="112"/>
      <c r="B689" s="112"/>
      <c r="C689" s="112"/>
      <c r="D689" s="112"/>
      <c r="E689" s="112"/>
      <c r="F689" s="112"/>
    </row>
    <row r="690" spans="1:6" x14ac:dyDescent="0.25">
      <c r="A690" s="112"/>
      <c r="B690" s="112"/>
      <c r="C690" s="112"/>
      <c r="D690" s="112"/>
      <c r="E690" s="112"/>
      <c r="F690" s="112"/>
    </row>
    <row r="691" spans="1:6" x14ac:dyDescent="0.25">
      <c r="A691" s="112"/>
      <c r="B691" s="112"/>
      <c r="C691" s="112"/>
      <c r="D691" s="112"/>
      <c r="E691" s="112"/>
      <c r="F691" s="112"/>
    </row>
    <row r="692" spans="1:6" x14ac:dyDescent="0.25">
      <c r="A692" s="112"/>
      <c r="B692" s="112"/>
      <c r="C692" s="112"/>
      <c r="D692" s="112"/>
      <c r="E692" s="112"/>
      <c r="F692" s="112"/>
    </row>
    <row r="693" spans="1:6" x14ac:dyDescent="0.25">
      <c r="A693" s="112"/>
      <c r="B693" s="112"/>
      <c r="C693" s="112"/>
      <c r="D693" s="112"/>
      <c r="E693" s="112"/>
      <c r="F693" s="112"/>
    </row>
    <row r="694" spans="1:6" x14ac:dyDescent="0.25">
      <c r="A694" s="112"/>
      <c r="B694" s="112"/>
      <c r="C694" s="112"/>
      <c r="D694" s="112"/>
      <c r="E694" s="112"/>
      <c r="F694" s="112"/>
    </row>
    <row r="695" spans="1:6" x14ac:dyDescent="0.25">
      <c r="A695" s="112"/>
      <c r="B695" s="112"/>
      <c r="C695" s="112"/>
      <c r="D695" s="112"/>
      <c r="E695" s="112"/>
      <c r="F695" s="112"/>
    </row>
    <row r="696" spans="1:6" x14ac:dyDescent="0.25">
      <c r="A696" s="112"/>
      <c r="B696" s="112"/>
      <c r="C696" s="112"/>
      <c r="D696" s="112"/>
      <c r="E696" s="112"/>
      <c r="F696" s="112"/>
    </row>
    <row r="697" spans="1:6" x14ac:dyDescent="0.25">
      <c r="A697" s="112"/>
      <c r="B697" s="112"/>
      <c r="C697" s="112"/>
      <c r="D697" s="112"/>
      <c r="E697" s="112"/>
      <c r="F697" s="112"/>
    </row>
    <row r="698" spans="1:6" x14ac:dyDescent="0.25">
      <c r="A698" s="112"/>
      <c r="B698" s="112"/>
      <c r="C698" s="112"/>
      <c r="D698" s="112"/>
      <c r="E698" s="112"/>
      <c r="F698" s="112"/>
    </row>
    <row r="699" spans="1:6" x14ac:dyDescent="0.25">
      <c r="A699" s="112"/>
      <c r="B699" s="112"/>
      <c r="C699" s="112"/>
      <c r="D699" s="112"/>
      <c r="E699" s="112"/>
      <c r="F699" s="112"/>
    </row>
    <row r="700" spans="1:6" x14ac:dyDescent="0.25">
      <c r="A700" s="112"/>
      <c r="B700" s="112"/>
      <c r="C700" s="112"/>
      <c r="D700" s="112"/>
      <c r="E700" s="112"/>
      <c r="F700" s="112"/>
    </row>
    <row r="701" spans="1:6" x14ac:dyDescent="0.25">
      <c r="A701" s="112"/>
      <c r="B701" s="112"/>
      <c r="C701" s="112"/>
      <c r="D701" s="112"/>
      <c r="E701" s="112"/>
      <c r="F701" s="112"/>
    </row>
    <row r="702" spans="1:6" x14ac:dyDescent="0.25">
      <c r="A702" s="112"/>
      <c r="B702" s="112"/>
      <c r="C702" s="112"/>
      <c r="D702" s="112"/>
      <c r="E702" s="112"/>
      <c r="F702" s="112"/>
    </row>
    <row r="703" spans="1:6" x14ac:dyDescent="0.25">
      <c r="A703" s="112"/>
      <c r="B703" s="112"/>
      <c r="C703" s="112"/>
      <c r="D703" s="112"/>
      <c r="E703" s="112"/>
      <c r="F703" s="112"/>
    </row>
    <row r="704" spans="1:6" x14ac:dyDescent="0.25">
      <c r="A704" s="112"/>
      <c r="B704" s="112"/>
      <c r="C704" s="112"/>
      <c r="D704" s="112"/>
      <c r="E704" s="112"/>
      <c r="F704" s="112"/>
    </row>
    <row r="705" spans="1:6" x14ac:dyDescent="0.25">
      <c r="A705" s="112"/>
      <c r="B705" s="112"/>
      <c r="C705" s="112"/>
      <c r="D705" s="112"/>
      <c r="E705" s="112"/>
      <c r="F705" s="112"/>
    </row>
    <row r="706" spans="1:6" x14ac:dyDescent="0.25">
      <c r="A706" s="112"/>
      <c r="B706" s="112"/>
      <c r="C706" s="112"/>
      <c r="D706" s="112"/>
      <c r="E706" s="112"/>
      <c r="F706" s="112"/>
    </row>
    <row r="707" spans="1:6" x14ac:dyDescent="0.25">
      <c r="A707" s="112"/>
      <c r="B707" s="112"/>
      <c r="C707" s="112"/>
      <c r="D707" s="112"/>
      <c r="E707" s="112"/>
      <c r="F707" s="112"/>
    </row>
    <row r="708" spans="1:6" x14ac:dyDescent="0.25">
      <c r="A708" s="112"/>
      <c r="B708" s="112"/>
      <c r="C708" s="112"/>
      <c r="D708" s="112"/>
      <c r="E708" s="112"/>
      <c r="F708" s="112"/>
    </row>
    <row r="709" spans="1:6" x14ac:dyDescent="0.25">
      <c r="A709" s="112"/>
      <c r="B709" s="112"/>
      <c r="C709" s="112"/>
      <c r="D709" s="112"/>
      <c r="E709" s="112"/>
      <c r="F709" s="112"/>
    </row>
    <row r="710" spans="1:6" x14ac:dyDescent="0.25">
      <c r="A710" s="112"/>
      <c r="B710" s="112"/>
      <c r="C710" s="112"/>
      <c r="D710" s="112"/>
      <c r="E710" s="112"/>
      <c r="F710" s="112"/>
    </row>
    <row r="711" spans="1:6" x14ac:dyDescent="0.25">
      <c r="A711" s="112"/>
      <c r="B711" s="112"/>
      <c r="C711" s="112"/>
      <c r="D711" s="112"/>
      <c r="E711" s="112"/>
      <c r="F711" s="112"/>
    </row>
    <row r="712" spans="1:6" x14ac:dyDescent="0.25">
      <c r="A712" s="112"/>
      <c r="B712" s="112"/>
      <c r="C712" s="112"/>
      <c r="D712" s="112"/>
      <c r="E712" s="112"/>
      <c r="F712" s="112"/>
    </row>
    <row r="713" spans="1:6" x14ac:dyDescent="0.25">
      <c r="A713" s="112"/>
      <c r="B713" s="112"/>
      <c r="C713" s="112"/>
      <c r="D713" s="112"/>
      <c r="E713" s="112"/>
      <c r="F713" s="112"/>
    </row>
    <row r="714" spans="1:6" x14ac:dyDescent="0.25">
      <c r="A714" s="112"/>
      <c r="B714" s="112"/>
      <c r="C714" s="112"/>
      <c r="D714" s="112"/>
      <c r="E714" s="112"/>
      <c r="F714" s="112"/>
    </row>
    <row r="715" spans="1:6" x14ac:dyDescent="0.25">
      <c r="A715" s="112"/>
      <c r="B715" s="112"/>
      <c r="C715" s="112"/>
      <c r="D715" s="112"/>
      <c r="E715" s="112"/>
      <c r="F715" s="112"/>
    </row>
    <row r="716" spans="1:6" x14ac:dyDescent="0.25">
      <c r="A716" s="112"/>
      <c r="B716" s="112"/>
      <c r="C716" s="112"/>
      <c r="D716" s="112"/>
      <c r="E716" s="112"/>
      <c r="F716" s="112"/>
    </row>
    <row r="717" spans="1:6" x14ac:dyDescent="0.25">
      <c r="A717" s="112"/>
      <c r="B717" s="112"/>
      <c r="C717" s="112"/>
      <c r="D717" s="112"/>
      <c r="E717" s="112"/>
      <c r="F717" s="112"/>
    </row>
    <row r="718" spans="1:6" x14ac:dyDescent="0.25">
      <c r="A718" s="112"/>
      <c r="B718" s="112"/>
      <c r="C718" s="112"/>
      <c r="D718" s="112"/>
      <c r="E718" s="112"/>
      <c r="F718" s="112"/>
    </row>
    <row r="719" spans="1:6" x14ac:dyDescent="0.25">
      <c r="A719" s="112"/>
      <c r="B719" s="112"/>
      <c r="C719" s="112"/>
      <c r="D719" s="112"/>
      <c r="E719" s="112"/>
      <c r="F719" s="112"/>
    </row>
    <row r="720" spans="1:6" x14ac:dyDescent="0.25">
      <c r="A720" s="112"/>
      <c r="B720" s="112"/>
      <c r="C720" s="112"/>
      <c r="D720" s="112"/>
      <c r="E720" s="112"/>
      <c r="F720" s="112"/>
    </row>
    <row r="721" spans="1:6" x14ac:dyDescent="0.25">
      <c r="A721" s="112"/>
      <c r="B721" s="112"/>
      <c r="C721" s="112"/>
      <c r="D721" s="112"/>
      <c r="E721" s="112"/>
      <c r="F721" s="112"/>
    </row>
    <row r="722" spans="1:6" x14ac:dyDescent="0.25">
      <c r="A722" s="112"/>
      <c r="B722" s="112"/>
      <c r="C722" s="112"/>
      <c r="D722" s="112"/>
      <c r="E722" s="112"/>
      <c r="F722" s="112"/>
    </row>
    <row r="723" spans="1:6" x14ac:dyDescent="0.25">
      <c r="A723" s="112"/>
      <c r="B723" s="112"/>
      <c r="C723" s="112"/>
      <c r="D723" s="112"/>
      <c r="E723" s="112"/>
      <c r="F723" s="112"/>
    </row>
    <row r="724" spans="1:6" x14ac:dyDescent="0.25">
      <c r="A724" s="112"/>
      <c r="B724" s="112"/>
      <c r="C724" s="112"/>
      <c r="D724" s="112"/>
      <c r="E724" s="112"/>
      <c r="F724" s="112"/>
    </row>
    <row r="725" spans="1:6" x14ac:dyDescent="0.25">
      <c r="A725" s="112"/>
      <c r="B725" s="112"/>
      <c r="C725" s="112"/>
      <c r="D725" s="112"/>
      <c r="E725" s="112"/>
      <c r="F725" s="112"/>
    </row>
    <row r="726" spans="1:6" x14ac:dyDescent="0.25">
      <c r="A726" s="112"/>
      <c r="B726" s="112"/>
      <c r="C726" s="112"/>
      <c r="D726" s="112"/>
      <c r="E726" s="112"/>
      <c r="F726" s="112"/>
    </row>
    <row r="727" spans="1:6" x14ac:dyDescent="0.25">
      <c r="A727" s="112"/>
      <c r="B727" s="112"/>
      <c r="C727" s="112"/>
      <c r="D727" s="112"/>
      <c r="E727" s="112"/>
      <c r="F727" s="112"/>
    </row>
    <row r="728" spans="1:6" x14ac:dyDescent="0.25">
      <c r="A728" s="112"/>
      <c r="B728" s="112"/>
      <c r="C728" s="112"/>
      <c r="D728" s="112"/>
      <c r="E728" s="112"/>
      <c r="F728" s="112"/>
    </row>
    <row r="729" spans="1:6" x14ac:dyDescent="0.25">
      <c r="A729" s="112"/>
      <c r="B729" s="112"/>
      <c r="C729" s="112"/>
      <c r="D729" s="112"/>
      <c r="E729" s="112"/>
      <c r="F729" s="112"/>
    </row>
    <row r="730" spans="1:6" x14ac:dyDescent="0.25">
      <c r="A730" s="112"/>
      <c r="B730" s="112"/>
      <c r="C730" s="112"/>
      <c r="D730" s="112"/>
      <c r="E730" s="112"/>
      <c r="F730" s="112"/>
    </row>
    <row r="731" spans="1:6" x14ac:dyDescent="0.25">
      <c r="A731" s="112"/>
      <c r="B731" s="112"/>
      <c r="C731" s="112"/>
      <c r="D731" s="112"/>
      <c r="E731" s="112"/>
      <c r="F731" s="112"/>
    </row>
    <row r="732" spans="1:6" x14ac:dyDescent="0.25">
      <c r="A732" s="112"/>
      <c r="B732" s="112"/>
      <c r="C732" s="112"/>
      <c r="D732" s="112"/>
      <c r="E732" s="112"/>
      <c r="F732" s="112"/>
    </row>
    <row r="733" spans="1:6" x14ac:dyDescent="0.25">
      <c r="A733" s="112"/>
      <c r="B733" s="112"/>
      <c r="C733" s="112"/>
      <c r="D733" s="112"/>
      <c r="E733" s="112"/>
      <c r="F733" s="112"/>
    </row>
    <row r="734" spans="1:6" x14ac:dyDescent="0.25">
      <c r="A734" s="112"/>
      <c r="B734" s="112"/>
      <c r="C734" s="112"/>
      <c r="D734" s="112"/>
      <c r="E734" s="112"/>
      <c r="F734" s="112"/>
    </row>
    <row r="735" spans="1:6" x14ac:dyDescent="0.25">
      <c r="A735" s="112"/>
      <c r="B735" s="112"/>
      <c r="C735" s="112"/>
      <c r="D735" s="112"/>
      <c r="E735" s="112"/>
      <c r="F735" s="112"/>
    </row>
    <row r="736" spans="1:6" x14ac:dyDescent="0.25">
      <c r="A736" s="112"/>
      <c r="B736" s="112"/>
      <c r="C736" s="112"/>
      <c r="D736" s="112"/>
      <c r="E736" s="112"/>
      <c r="F736" s="112"/>
    </row>
    <row r="737" spans="1:6" x14ac:dyDescent="0.25">
      <c r="A737" s="112"/>
      <c r="B737" s="112"/>
      <c r="C737" s="112"/>
      <c r="D737" s="112"/>
      <c r="E737" s="112"/>
      <c r="F737" s="112"/>
    </row>
    <row r="738" spans="1:6" x14ac:dyDescent="0.25">
      <c r="A738" s="112"/>
      <c r="B738" s="112"/>
      <c r="C738" s="112"/>
      <c r="D738" s="112"/>
      <c r="E738" s="112"/>
      <c r="F738" s="112"/>
    </row>
    <row r="739" spans="1:6" x14ac:dyDescent="0.25">
      <c r="A739" s="112"/>
      <c r="B739" s="112"/>
      <c r="C739" s="112"/>
      <c r="D739" s="112"/>
      <c r="E739" s="112"/>
      <c r="F739" s="112"/>
    </row>
    <row r="740" spans="1:6" x14ac:dyDescent="0.25">
      <c r="A740" s="112"/>
      <c r="B740" s="112"/>
      <c r="C740" s="112"/>
      <c r="D740" s="112"/>
      <c r="E740" s="112"/>
      <c r="F740" s="112"/>
    </row>
    <row r="741" spans="1:6" x14ac:dyDescent="0.25">
      <c r="A741" s="112"/>
      <c r="B741" s="112"/>
      <c r="C741" s="112"/>
      <c r="D741" s="112"/>
      <c r="E741" s="112"/>
      <c r="F741" s="112"/>
    </row>
    <row r="742" spans="1:6" x14ac:dyDescent="0.25">
      <c r="A742" s="112"/>
      <c r="B742" s="112"/>
      <c r="C742" s="112"/>
      <c r="D742" s="112"/>
      <c r="E742" s="112"/>
      <c r="F742" s="112"/>
    </row>
  </sheetData>
  <mergeCells count="378">
    <mergeCell ref="B247:B252"/>
    <mergeCell ref="C247:C252"/>
    <mergeCell ref="F247:F252"/>
    <mergeCell ref="F23:F28"/>
    <mergeCell ref="A107:A112"/>
    <mergeCell ref="B107:B112"/>
    <mergeCell ref="C107:C112"/>
    <mergeCell ref="F107:F112"/>
    <mergeCell ref="C180:C197"/>
    <mergeCell ref="B186:B191"/>
    <mergeCell ref="B192:B197"/>
    <mergeCell ref="A204:A209"/>
    <mergeCell ref="B204:B209"/>
    <mergeCell ref="C204:C209"/>
    <mergeCell ref="F204:F209"/>
    <mergeCell ref="A132:A137"/>
    <mergeCell ref="B132:B137"/>
    <mergeCell ref="C132:C137"/>
    <mergeCell ref="A241:A252"/>
    <mergeCell ref="F144:F149"/>
    <mergeCell ref="A150:A155"/>
    <mergeCell ref="B168:B173"/>
    <mergeCell ref="F156:F161"/>
    <mergeCell ref="A144:A149"/>
    <mergeCell ref="A569:A574"/>
    <mergeCell ref="B569:B574"/>
    <mergeCell ref="C569:C574"/>
    <mergeCell ref="F569:F574"/>
    <mergeCell ref="A295:A300"/>
    <mergeCell ref="B295:B300"/>
    <mergeCell ref="C295:C300"/>
    <mergeCell ref="F295:F300"/>
    <mergeCell ref="A319:A324"/>
    <mergeCell ref="B319:B324"/>
    <mergeCell ref="C319:C324"/>
    <mergeCell ref="F319:F324"/>
    <mergeCell ref="A301:A306"/>
    <mergeCell ref="A307:A312"/>
    <mergeCell ref="A313:A318"/>
    <mergeCell ref="B301:B306"/>
    <mergeCell ref="B416:B421"/>
    <mergeCell ref="F416:F421"/>
    <mergeCell ref="B422:B427"/>
    <mergeCell ref="F422:F427"/>
    <mergeCell ref="C307:C312"/>
    <mergeCell ref="F307:F312"/>
    <mergeCell ref="B313:B318"/>
    <mergeCell ref="C313:C318"/>
    <mergeCell ref="F313:F318"/>
    <mergeCell ref="A277:A282"/>
    <mergeCell ref="B277:B282"/>
    <mergeCell ref="C277:C282"/>
    <mergeCell ref="F277:F282"/>
    <mergeCell ref="A283:A288"/>
    <mergeCell ref="B283:B288"/>
    <mergeCell ref="C283:C288"/>
    <mergeCell ref="F283:F288"/>
    <mergeCell ref="A289:A294"/>
    <mergeCell ref="B289:B294"/>
    <mergeCell ref="C289:C294"/>
    <mergeCell ref="F289:F294"/>
    <mergeCell ref="F301:F306"/>
    <mergeCell ref="B307:B312"/>
    <mergeCell ref="A575:A580"/>
    <mergeCell ref="B575:B580"/>
    <mergeCell ref="C575:C580"/>
    <mergeCell ref="F575:F580"/>
    <mergeCell ref="A539:A544"/>
    <mergeCell ref="B539:B544"/>
    <mergeCell ref="C539:C544"/>
    <mergeCell ref="F539:F544"/>
    <mergeCell ref="A545:A550"/>
    <mergeCell ref="B545:B550"/>
    <mergeCell ref="C545:C550"/>
    <mergeCell ref="F545:F550"/>
    <mergeCell ref="A551:A556"/>
    <mergeCell ref="B551:B556"/>
    <mergeCell ref="C551:C556"/>
    <mergeCell ref="F551:F556"/>
    <mergeCell ref="A557:A562"/>
    <mergeCell ref="B557:B562"/>
    <mergeCell ref="C557:C562"/>
    <mergeCell ref="F557:F562"/>
    <mergeCell ref="A563:A568"/>
    <mergeCell ref="B563:B568"/>
    <mergeCell ref="C563:C568"/>
    <mergeCell ref="F563:F568"/>
    <mergeCell ref="A520:A525"/>
    <mergeCell ref="B520:B525"/>
    <mergeCell ref="C520:C525"/>
    <mergeCell ref="F520:F525"/>
    <mergeCell ref="A532:A537"/>
    <mergeCell ref="B532:B537"/>
    <mergeCell ref="C532:C537"/>
    <mergeCell ref="F532:F537"/>
    <mergeCell ref="A472:A477"/>
    <mergeCell ref="B472:B477"/>
    <mergeCell ref="C472:C477"/>
    <mergeCell ref="F472:F477"/>
    <mergeCell ref="A526:A531"/>
    <mergeCell ref="B526:B531"/>
    <mergeCell ref="C526:C531"/>
    <mergeCell ref="F526:F531"/>
    <mergeCell ref="C502:C507"/>
    <mergeCell ref="F502:F507"/>
    <mergeCell ref="A508:A513"/>
    <mergeCell ref="B508:B513"/>
    <mergeCell ref="C508:C513"/>
    <mergeCell ref="F508:F513"/>
    <mergeCell ref="A514:A519"/>
    <mergeCell ref="B514:B519"/>
    <mergeCell ref="C514:C519"/>
    <mergeCell ref="F514:F519"/>
    <mergeCell ref="C83:C88"/>
    <mergeCell ref="C95:C100"/>
    <mergeCell ref="F95:F100"/>
    <mergeCell ref="F132:F137"/>
    <mergeCell ref="A138:A143"/>
    <mergeCell ref="B138:B143"/>
    <mergeCell ref="C138:C143"/>
    <mergeCell ref="F138:F143"/>
    <mergeCell ref="A174:A179"/>
    <mergeCell ref="B174:B179"/>
    <mergeCell ref="C174:C179"/>
    <mergeCell ref="F174:F179"/>
    <mergeCell ref="C162:C167"/>
    <mergeCell ref="F162:F167"/>
    <mergeCell ref="A168:A173"/>
    <mergeCell ref="B126:B131"/>
    <mergeCell ref="C126:C131"/>
    <mergeCell ref="F126:F131"/>
    <mergeCell ref="A120:A131"/>
    <mergeCell ref="C235:C240"/>
    <mergeCell ref="F235:F240"/>
    <mergeCell ref="C144:C149"/>
    <mergeCell ref="B144:B149"/>
    <mergeCell ref="A228:A233"/>
    <mergeCell ref="B228:B233"/>
    <mergeCell ref="C228:C233"/>
    <mergeCell ref="F228:F233"/>
    <mergeCell ref="B180:B185"/>
    <mergeCell ref="A156:A161"/>
    <mergeCell ref="B156:B161"/>
    <mergeCell ref="C156:C161"/>
    <mergeCell ref="A216:A221"/>
    <mergeCell ref="B216:B221"/>
    <mergeCell ref="C216:C221"/>
    <mergeCell ref="F216:F221"/>
    <mergeCell ref="A222:A227"/>
    <mergeCell ref="B222:B227"/>
    <mergeCell ref="C222:C227"/>
    <mergeCell ref="F222:F227"/>
    <mergeCell ref="C168:C173"/>
    <mergeCell ref="F168:F173"/>
    <mergeCell ref="A180:A197"/>
    <mergeCell ref="F180:F197"/>
    <mergeCell ref="B429:B434"/>
    <mergeCell ref="A355:A360"/>
    <mergeCell ref="B355:B360"/>
    <mergeCell ref="C355:C360"/>
    <mergeCell ref="F355:F360"/>
    <mergeCell ref="A361:F361"/>
    <mergeCell ref="F429:F434"/>
    <mergeCell ref="A429:A434"/>
    <mergeCell ref="C429:C434"/>
    <mergeCell ref="A428:F428"/>
    <mergeCell ref="A374:A379"/>
    <mergeCell ref="B374:B379"/>
    <mergeCell ref="C374:C379"/>
    <mergeCell ref="C362:C367"/>
    <mergeCell ref="F362:F367"/>
    <mergeCell ref="A368:A373"/>
    <mergeCell ref="B368:B373"/>
    <mergeCell ref="C368:C373"/>
    <mergeCell ref="F368:F373"/>
    <mergeCell ref="A416:A427"/>
    <mergeCell ref="C416:C427"/>
    <mergeCell ref="F374:F379"/>
    <mergeCell ref="F380:F385"/>
    <mergeCell ref="A362:A367"/>
    <mergeCell ref="A1:F1"/>
    <mergeCell ref="A2:F2"/>
    <mergeCell ref="A3:F3"/>
    <mergeCell ref="C349:C354"/>
    <mergeCell ref="A6:F6"/>
    <mergeCell ref="F349:F354"/>
    <mergeCell ref="B343:B348"/>
    <mergeCell ref="C343:C348"/>
    <mergeCell ref="F343:F348"/>
    <mergeCell ref="B349:B354"/>
    <mergeCell ref="D8:E8"/>
    <mergeCell ref="D9:E9"/>
    <mergeCell ref="A11:A16"/>
    <mergeCell ref="C11:C16"/>
    <mergeCell ref="A83:A88"/>
    <mergeCell ref="A10:F10"/>
    <mergeCell ref="B83:B88"/>
    <mergeCell ref="B11:B16"/>
    <mergeCell ref="F11:F16"/>
    <mergeCell ref="F17:F22"/>
    <mergeCell ref="B17:B22"/>
    <mergeCell ref="A234:F234"/>
    <mergeCell ref="A235:A240"/>
    <mergeCell ref="B235:B240"/>
    <mergeCell ref="C17:C22"/>
    <mergeCell ref="A41:A46"/>
    <mergeCell ref="B41:B46"/>
    <mergeCell ref="C41:C46"/>
    <mergeCell ref="A29:A34"/>
    <mergeCell ref="B29:B34"/>
    <mergeCell ref="C29:C34"/>
    <mergeCell ref="A35:A40"/>
    <mergeCell ref="B35:B40"/>
    <mergeCell ref="C35:C40"/>
    <mergeCell ref="B23:B28"/>
    <mergeCell ref="C23:C28"/>
    <mergeCell ref="A17:A28"/>
    <mergeCell ref="F29:F34"/>
    <mergeCell ref="F35:F40"/>
    <mergeCell ref="F41:F46"/>
    <mergeCell ref="B114:B119"/>
    <mergeCell ref="F114:F119"/>
    <mergeCell ref="A113:F113"/>
    <mergeCell ref="A114:A119"/>
    <mergeCell ref="C114:C119"/>
    <mergeCell ref="A210:A215"/>
    <mergeCell ref="B210:B215"/>
    <mergeCell ref="C210:C215"/>
    <mergeCell ref="F210:F215"/>
    <mergeCell ref="B120:B125"/>
    <mergeCell ref="C120:C125"/>
    <mergeCell ref="F120:F125"/>
    <mergeCell ref="B150:B155"/>
    <mergeCell ref="C150:C155"/>
    <mergeCell ref="F150:F155"/>
    <mergeCell ref="A198:A203"/>
    <mergeCell ref="B198:B203"/>
    <mergeCell ref="C198:C203"/>
    <mergeCell ref="F198:F203"/>
    <mergeCell ref="A162:A167"/>
    <mergeCell ref="B162:B167"/>
    <mergeCell ref="A325:A330"/>
    <mergeCell ref="B325:B330"/>
    <mergeCell ref="C325:C330"/>
    <mergeCell ref="F325:F330"/>
    <mergeCell ref="B241:B246"/>
    <mergeCell ref="C241:C246"/>
    <mergeCell ref="F241:F246"/>
    <mergeCell ref="A253:A258"/>
    <mergeCell ref="B253:B258"/>
    <mergeCell ref="C253:C258"/>
    <mergeCell ref="F253:F258"/>
    <mergeCell ref="A259:A264"/>
    <mergeCell ref="B259:B264"/>
    <mergeCell ref="C259:C264"/>
    <mergeCell ref="F259:F264"/>
    <mergeCell ref="A265:A270"/>
    <mergeCell ref="B265:B270"/>
    <mergeCell ref="C265:C270"/>
    <mergeCell ref="F265:F270"/>
    <mergeCell ref="A271:A276"/>
    <mergeCell ref="B271:B276"/>
    <mergeCell ref="C271:C276"/>
    <mergeCell ref="F271:F276"/>
    <mergeCell ref="C301:C306"/>
    <mergeCell ref="B362:B367"/>
    <mergeCell ref="A331:A336"/>
    <mergeCell ref="B331:B336"/>
    <mergeCell ref="C331:C336"/>
    <mergeCell ref="F331:F336"/>
    <mergeCell ref="A337:A342"/>
    <mergeCell ref="B337:B342"/>
    <mergeCell ref="C337:C342"/>
    <mergeCell ref="F337:F342"/>
    <mergeCell ref="A343:A348"/>
    <mergeCell ref="A349:A354"/>
    <mergeCell ref="F386:F391"/>
    <mergeCell ref="B380:B385"/>
    <mergeCell ref="C380:C385"/>
    <mergeCell ref="A386:A391"/>
    <mergeCell ref="B386:B391"/>
    <mergeCell ref="C386:C391"/>
    <mergeCell ref="A410:A415"/>
    <mergeCell ref="B410:B415"/>
    <mergeCell ref="A392:A397"/>
    <mergeCell ref="B392:B397"/>
    <mergeCell ref="C392:C397"/>
    <mergeCell ref="F392:F397"/>
    <mergeCell ref="A398:A403"/>
    <mergeCell ref="B398:B403"/>
    <mergeCell ref="C398:C403"/>
    <mergeCell ref="F398:F403"/>
    <mergeCell ref="A404:A409"/>
    <mergeCell ref="B404:B409"/>
    <mergeCell ref="C404:C409"/>
    <mergeCell ref="F404:F409"/>
    <mergeCell ref="C410:C415"/>
    <mergeCell ref="A380:A385"/>
    <mergeCell ref="F410:F415"/>
    <mergeCell ref="A538:F538"/>
    <mergeCell ref="A581:A586"/>
    <mergeCell ref="B581:B586"/>
    <mergeCell ref="C581:C586"/>
    <mergeCell ref="F581:F586"/>
    <mergeCell ref="A471:F471"/>
    <mergeCell ref="A478:A483"/>
    <mergeCell ref="B478:B483"/>
    <mergeCell ref="C478:C483"/>
    <mergeCell ref="F478:F483"/>
    <mergeCell ref="A484:A489"/>
    <mergeCell ref="B484:B489"/>
    <mergeCell ref="C484:C489"/>
    <mergeCell ref="F484:F489"/>
    <mergeCell ref="A490:A495"/>
    <mergeCell ref="C490:C495"/>
    <mergeCell ref="F490:F495"/>
    <mergeCell ref="A496:A501"/>
    <mergeCell ref="B496:B501"/>
    <mergeCell ref="C496:C501"/>
    <mergeCell ref="F496:F501"/>
    <mergeCell ref="B490:B495"/>
    <mergeCell ref="A502:A507"/>
    <mergeCell ref="B502:B507"/>
    <mergeCell ref="B459:B464"/>
    <mergeCell ref="C459:C470"/>
    <mergeCell ref="F459:F464"/>
    <mergeCell ref="B465:B470"/>
    <mergeCell ref="F465:F470"/>
    <mergeCell ref="A435:A446"/>
    <mergeCell ref="B435:B440"/>
    <mergeCell ref="C435:C446"/>
    <mergeCell ref="F435:F440"/>
    <mergeCell ref="B441:B446"/>
    <mergeCell ref="F441:F446"/>
    <mergeCell ref="A453:A458"/>
    <mergeCell ref="B453:B458"/>
    <mergeCell ref="C453:C458"/>
    <mergeCell ref="F453:F458"/>
    <mergeCell ref="A459:A470"/>
    <mergeCell ref="A447:A452"/>
    <mergeCell ref="B447:B452"/>
    <mergeCell ref="C447:C452"/>
    <mergeCell ref="F447:F452"/>
    <mergeCell ref="A47:A52"/>
    <mergeCell ref="B47:B52"/>
    <mergeCell ref="C47:C52"/>
    <mergeCell ref="F47:F52"/>
    <mergeCell ref="A53:A58"/>
    <mergeCell ref="B53:B58"/>
    <mergeCell ref="C53:C58"/>
    <mergeCell ref="F53:F58"/>
    <mergeCell ref="A59:A64"/>
    <mergeCell ref="B59:B64"/>
    <mergeCell ref="C59:C64"/>
    <mergeCell ref="F59:F64"/>
    <mergeCell ref="A65:A70"/>
    <mergeCell ref="B65:B70"/>
    <mergeCell ref="C65:C70"/>
    <mergeCell ref="F65:F70"/>
    <mergeCell ref="A71:A76"/>
    <mergeCell ref="B71:B76"/>
    <mergeCell ref="C71:C76"/>
    <mergeCell ref="F71:F76"/>
    <mergeCell ref="A77:A82"/>
    <mergeCell ref="B77:B82"/>
    <mergeCell ref="C77:C82"/>
    <mergeCell ref="F77:F82"/>
    <mergeCell ref="F83:F88"/>
    <mergeCell ref="A89:A94"/>
    <mergeCell ref="B89:B94"/>
    <mergeCell ref="C89:C94"/>
    <mergeCell ref="F89:F94"/>
    <mergeCell ref="A95:A100"/>
    <mergeCell ref="B95:B100"/>
    <mergeCell ref="A101:A106"/>
    <mergeCell ref="B101:B106"/>
    <mergeCell ref="C101:C106"/>
    <mergeCell ref="F101:F106"/>
  </mergeCells>
  <pageMargins left="0.9055118110236221" right="0.9055118110236221" top="0.74803149606299213" bottom="0.74803149606299213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8"/>
  <sheetViews>
    <sheetView topLeftCell="A28" zoomScaleNormal="100" workbookViewId="0">
      <selection activeCell="G38" sqref="G38"/>
    </sheetView>
  </sheetViews>
  <sheetFormatPr defaultRowHeight="15" x14ac:dyDescent="0.25"/>
  <cols>
    <col min="1" max="1" width="6.28515625" customWidth="1"/>
    <col min="2" max="2" width="29.42578125" customWidth="1"/>
    <col min="3" max="3" width="11.85546875" customWidth="1"/>
    <col min="4" max="4" width="17.42578125" customWidth="1"/>
    <col min="5" max="5" width="12" customWidth="1"/>
    <col min="6" max="6" width="11.140625" customWidth="1"/>
    <col min="7" max="7" width="11.28515625" customWidth="1"/>
    <col min="8" max="8" width="11.42578125" customWidth="1"/>
    <col min="9" max="10" width="11.140625" customWidth="1"/>
    <col min="11" max="11" width="11.5703125" customWidth="1"/>
    <col min="12" max="12" width="17.140625" customWidth="1"/>
    <col min="13" max="13" width="14.42578125" customWidth="1"/>
    <col min="14" max="14" width="9.5703125" bestFit="1" customWidth="1"/>
  </cols>
  <sheetData>
    <row r="1" spans="1:14" x14ac:dyDescent="0.25">
      <c r="A1" s="385" t="s">
        <v>54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4" x14ac:dyDescent="0.25">
      <c r="A2" s="386" t="s">
        <v>219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3" spans="1:14" x14ac:dyDescent="0.25">
      <c r="A3" s="385" t="s">
        <v>209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4" x14ac:dyDescent="0.25">
      <c r="A4" s="8"/>
      <c r="B4" s="8"/>
      <c r="C4" s="7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5.75" x14ac:dyDescent="0.25">
      <c r="A5" s="387" t="s">
        <v>220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</row>
    <row r="6" spans="1:14" ht="15.75" x14ac:dyDescent="0.25">
      <c r="A6" s="248" t="s">
        <v>145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</row>
    <row r="7" spans="1:14" ht="32.25" customHeight="1" x14ac:dyDescent="0.25">
      <c r="A7" s="389" t="s">
        <v>106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1"/>
    </row>
    <row r="8" spans="1:14" ht="9.75" customHeight="1" x14ac:dyDescent="0.25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5"/>
    </row>
    <row r="9" spans="1:14" ht="57" customHeight="1" x14ac:dyDescent="0.25">
      <c r="A9" s="395" t="s">
        <v>67</v>
      </c>
      <c r="B9" s="395" t="s">
        <v>251</v>
      </c>
      <c r="C9" s="395" t="s">
        <v>150</v>
      </c>
      <c r="D9" s="395" t="s">
        <v>63</v>
      </c>
      <c r="E9" s="395" t="s">
        <v>252</v>
      </c>
      <c r="F9" s="395" t="s">
        <v>64</v>
      </c>
      <c r="G9" s="395" t="s">
        <v>151</v>
      </c>
      <c r="H9" s="395"/>
      <c r="I9" s="395"/>
      <c r="J9" s="395"/>
      <c r="K9" s="395"/>
      <c r="L9" s="395" t="s">
        <v>65</v>
      </c>
      <c r="M9" s="395" t="s">
        <v>66</v>
      </c>
      <c r="N9" s="406"/>
    </row>
    <row r="10" spans="1:14" ht="100.5" customHeight="1" x14ac:dyDescent="0.25">
      <c r="A10" s="395"/>
      <c r="B10" s="395"/>
      <c r="C10" s="395"/>
      <c r="D10" s="395"/>
      <c r="E10" s="395"/>
      <c r="F10" s="395"/>
      <c r="G10" s="68" t="s">
        <v>9</v>
      </c>
      <c r="H10" s="68" t="s">
        <v>97</v>
      </c>
      <c r="I10" s="68" t="s">
        <v>149</v>
      </c>
      <c r="J10" s="68" t="s">
        <v>112</v>
      </c>
      <c r="K10" s="68" t="s">
        <v>113</v>
      </c>
      <c r="L10" s="395"/>
      <c r="M10" s="395"/>
      <c r="N10" s="406"/>
    </row>
    <row r="11" spans="1:14" ht="15" customHeight="1" x14ac:dyDescent="0.25">
      <c r="A11" s="32">
        <v>1</v>
      </c>
      <c r="B11" s="32">
        <v>2</v>
      </c>
      <c r="C11" s="68">
        <v>5</v>
      </c>
      <c r="D11" s="32">
        <v>4</v>
      </c>
      <c r="E11" s="32">
        <v>6</v>
      </c>
      <c r="F11" s="32">
        <v>7</v>
      </c>
      <c r="G11" s="32">
        <v>8</v>
      </c>
      <c r="H11" s="32">
        <v>9</v>
      </c>
      <c r="I11" s="32">
        <v>10</v>
      </c>
      <c r="J11" s="32">
        <v>11</v>
      </c>
      <c r="K11" s="32">
        <v>12</v>
      </c>
      <c r="L11" s="32">
        <v>13</v>
      </c>
      <c r="M11" s="32">
        <v>12</v>
      </c>
      <c r="N11" s="15"/>
    </row>
    <row r="12" spans="1:14" ht="27.75" customHeight="1" x14ac:dyDescent="0.25">
      <c r="A12" s="408" t="s">
        <v>255</v>
      </c>
      <c r="B12" s="407" t="s">
        <v>135</v>
      </c>
      <c r="C12" s="36"/>
      <c r="D12" s="35" t="s">
        <v>55</v>
      </c>
      <c r="E12" s="64">
        <f>E13+E14+E15</f>
        <v>0</v>
      </c>
      <c r="F12" s="80">
        <f t="shared" ref="F12:K12" si="0">F13+F14+F15</f>
        <v>0</v>
      </c>
      <c r="G12" s="80">
        <f t="shared" si="0"/>
        <v>0</v>
      </c>
      <c r="H12" s="80">
        <f t="shared" si="0"/>
        <v>0</v>
      </c>
      <c r="I12" s="80">
        <f t="shared" si="0"/>
        <v>0</v>
      </c>
      <c r="J12" s="80">
        <f t="shared" si="0"/>
        <v>0</v>
      </c>
      <c r="K12" s="80">
        <f t="shared" si="0"/>
        <v>0</v>
      </c>
      <c r="L12" s="35"/>
      <c r="M12" s="35"/>
      <c r="N12" s="15"/>
    </row>
    <row r="13" spans="1:14" ht="38.25" x14ac:dyDescent="0.25">
      <c r="A13" s="408"/>
      <c r="B13" s="407"/>
      <c r="C13" s="85"/>
      <c r="D13" s="88" t="s">
        <v>146</v>
      </c>
      <c r="E13" s="38">
        <f>E17+E21</f>
        <v>0</v>
      </c>
      <c r="F13" s="38">
        <f t="shared" ref="F13:K13" si="1">F17+F21</f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7"/>
      <c r="M13" s="37"/>
      <c r="N13" s="16"/>
    </row>
    <row r="14" spans="1:14" ht="38.25" x14ac:dyDescent="0.25">
      <c r="A14" s="408"/>
      <c r="B14" s="407"/>
      <c r="C14" s="85"/>
      <c r="D14" s="95" t="s">
        <v>18</v>
      </c>
      <c r="E14" s="96">
        <f>E18+E22</f>
        <v>0</v>
      </c>
      <c r="F14" s="96">
        <f t="shared" ref="F14:K14" si="2">F18+F22</f>
        <v>0</v>
      </c>
      <c r="G14" s="96">
        <f t="shared" si="2"/>
        <v>0</v>
      </c>
      <c r="H14" s="96">
        <f t="shared" si="2"/>
        <v>0</v>
      </c>
      <c r="I14" s="96">
        <f t="shared" si="2"/>
        <v>0</v>
      </c>
      <c r="J14" s="96">
        <f t="shared" si="2"/>
        <v>0</v>
      </c>
      <c r="K14" s="96">
        <f t="shared" si="2"/>
        <v>0</v>
      </c>
      <c r="L14" s="76"/>
      <c r="M14" s="76"/>
      <c r="N14" s="15"/>
    </row>
    <row r="15" spans="1:14" ht="38.25" x14ac:dyDescent="0.25">
      <c r="A15" s="408"/>
      <c r="B15" s="407"/>
      <c r="C15" s="85"/>
      <c r="D15" s="91" t="s">
        <v>57</v>
      </c>
      <c r="E15" s="44">
        <f>E19+E23</f>
        <v>0</v>
      </c>
      <c r="F15" s="44">
        <f t="shared" ref="F15:K15" si="3">F19+F23</f>
        <v>0</v>
      </c>
      <c r="G15" s="44">
        <f t="shared" si="3"/>
        <v>0</v>
      </c>
      <c r="H15" s="44">
        <f t="shared" si="3"/>
        <v>0</v>
      </c>
      <c r="I15" s="44">
        <f t="shared" si="3"/>
        <v>0</v>
      </c>
      <c r="J15" s="44">
        <f t="shared" si="3"/>
        <v>0</v>
      </c>
      <c r="K15" s="44">
        <f t="shared" si="3"/>
        <v>0</v>
      </c>
      <c r="L15" s="43"/>
      <c r="M15" s="43"/>
      <c r="N15" s="15"/>
    </row>
    <row r="16" spans="1:14" ht="25.5" customHeight="1" x14ac:dyDescent="0.25">
      <c r="A16" s="364" t="s">
        <v>77</v>
      </c>
      <c r="B16" s="392" t="s">
        <v>62</v>
      </c>
      <c r="C16" s="69"/>
      <c r="D16" s="90" t="s">
        <v>55</v>
      </c>
      <c r="E16" s="29">
        <f>E17+E18+E19</f>
        <v>0</v>
      </c>
      <c r="F16" s="29">
        <f t="shared" ref="F16:K16" si="4">F17+F18+F19</f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42" t="s">
        <v>56</v>
      </c>
      <c r="M16" s="42"/>
      <c r="N16" s="15"/>
    </row>
    <row r="17" spans="1:14" ht="46.5" customHeight="1" x14ac:dyDescent="0.25">
      <c r="A17" s="365"/>
      <c r="B17" s="393"/>
      <c r="C17" s="69" t="s">
        <v>148</v>
      </c>
      <c r="D17" s="70" t="s">
        <v>146</v>
      </c>
      <c r="E17" s="75">
        <v>0</v>
      </c>
      <c r="F17" s="75">
        <f>G17+H17+I17+J17+K17</f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39" t="s">
        <v>56</v>
      </c>
      <c r="M17" s="39"/>
      <c r="N17" s="15"/>
    </row>
    <row r="18" spans="1:14" ht="39" customHeight="1" x14ac:dyDescent="0.25">
      <c r="A18" s="365"/>
      <c r="B18" s="393"/>
      <c r="C18" s="69" t="s">
        <v>148</v>
      </c>
      <c r="D18" s="70" t="s">
        <v>147</v>
      </c>
      <c r="E18" s="75">
        <v>0</v>
      </c>
      <c r="F18" s="75">
        <f>G18+H18+I18+J18+K18</f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39" t="s">
        <v>56</v>
      </c>
      <c r="M18" s="39"/>
      <c r="N18" s="16"/>
    </row>
    <row r="19" spans="1:14" ht="38.25" customHeight="1" x14ac:dyDescent="0.25">
      <c r="A19" s="366"/>
      <c r="B19" s="394"/>
      <c r="C19" s="74" t="s">
        <v>148</v>
      </c>
      <c r="D19" s="89" t="s">
        <v>57</v>
      </c>
      <c r="E19" s="79">
        <v>0</v>
      </c>
      <c r="F19" s="79">
        <f t="shared" ref="F19" si="5">G19+H19+I19+J19+K19</f>
        <v>0</v>
      </c>
      <c r="G19" s="79">
        <f>G26</f>
        <v>0</v>
      </c>
      <c r="H19" s="79">
        <f>H26</f>
        <v>0</v>
      </c>
      <c r="I19" s="79">
        <v>0</v>
      </c>
      <c r="J19" s="79">
        <f>J26</f>
        <v>0</v>
      </c>
      <c r="K19" s="79">
        <f>K26</f>
        <v>0</v>
      </c>
      <c r="L19" s="74" t="s">
        <v>56</v>
      </c>
      <c r="M19" s="74"/>
      <c r="N19" s="78"/>
    </row>
    <row r="20" spans="1:14" ht="27.75" customHeight="1" x14ac:dyDescent="0.25">
      <c r="A20" s="364" t="s">
        <v>72</v>
      </c>
      <c r="B20" s="392" t="s">
        <v>277</v>
      </c>
      <c r="C20" s="69"/>
      <c r="D20" s="90" t="s">
        <v>55</v>
      </c>
      <c r="E20" s="29">
        <f>E21+E22+E23</f>
        <v>0</v>
      </c>
      <c r="F20" s="29">
        <f t="shared" ref="F20" si="6">F21+F22+F23</f>
        <v>0</v>
      </c>
      <c r="G20" s="29">
        <f t="shared" ref="G20" si="7">G21+G22+G23</f>
        <v>0</v>
      </c>
      <c r="H20" s="29">
        <f t="shared" ref="H20" si="8">H21+H22+H23</f>
        <v>0</v>
      </c>
      <c r="I20" s="29">
        <f t="shared" ref="I20" si="9">I21+I22+I23</f>
        <v>0</v>
      </c>
      <c r="J20" s="29">
        <f t="shared" ref="J20" si="10">J21+J22+J23</f>
        <v>0</v>
      </c>
      <c r="K20" s="29">
        <f t="shared" ref="K20" si="11">K21+K22+K23</f>
        <v>0</v>
      </c>
      <c r="L20" s="42" t="s">
        <v>56</v>
      </c>
      <c r="M20" s="42"/>
      <c r="N20" s="16"/>
    </row>
    <row r="21" spans="1:14" ht="42.75" customHeight="1" x14ac:dyDescent="0.25">
      <c r="A21" s="365"/>
      <c r="B21" s="393"/>
      <c r="C21" s="69" t="s">
        <v>148</v>
      </c>
      <c r="D21" s="70" t="s">
        <v>146</v>
      </c>
      <c r="E21" s="75">
        <v>0</v>
      </c>
      <c r="F21" s="75">
        <f>G21+H21+I21+J21+K21</f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4" t="s">
        <v>56</v>
      </c>
      <c r="M21" s="74"/>
      <c r="N21" s="16"/>
    </row>
    <row r="22" spans="1:14" ht="36" customHeight="1" x14ac:dyDescent="0.25">
      <c r="A22" s="365"/>
      <c r="B22" s="393"/>
      <c r="C22" s="69" t="s">
        <v>148</v>
      </c>
      <c r="D22" s="70" t="s">
        <v>147</v>
      </c>
      <c r="E22" s="75">
        <v>0</v>
      </c>
      <c r="F22" s="75">
        <f>G22+H22+I22+J22+K22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4" t="s">
        <v>56</v>
      </c>
      <c r="M22" s="74"/>
      <c r="N22" s="16"/>
    </row>
    <row r="23" spans="1:14" ht="41.25" customHeight="1" x14ac:dyDescent="0.25">
      <c r="A23" s="366"/>
      <c r="B23" s="394"/>
      <c r="C23" s="74" t="s">
        <v>148</v>
      </c>
      <c r="D23" s="89" t="s">
        <v>57</v>
      </c>
      <c r="E23" s="79">
        <v>0</v>
      </c>
      <c r="F23" s="79">
        <f t="shared" ref="F23" si="12">G23+H23+I23+J23+K23</f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4" t="s">
        <v>56</v>
      </c>
      <c r="M23" s="74"/>
      <c r="N23" s="78"/>
    </row>
    <row r="24" spans="1:14" ht="22.5" customHeight="1" x14ac:dyDescent="0.25">
      <c r="A24" s="258" t="s">
        <v>58</v>
      </c>
      <c r="B24" s="258"/>
      <c r="C24" s="67"/>
      <c r="D24" s="90" t="s">
        <v>59</v>
      </c>
      <c r="E24" s="41">
        <f>E16+E20</f>
        <v>0</v>
      </c>
      <c r="F24" s="41">
        <f t="shared" ref="F24:K24" si="13">F16+F20</f>
        <v>0</v>
      </c>
      <c r="G24" s="41">
        <f t="shared" si="13"/>
        <v>0</v>
      </c>
      <c r="H24" s="41">
        <f t="shared" si="13"/>
        <v>0</v>
      </c>
      <c r="I24" s="41">
        <f t="shared" si="13"/>
        <v>0</v>
      </c>
      <c r="J24" s="41">
        <f t="shared" si="13"/>
        <v>0</v>
      </c>
      <c r="K24" s="41">
        <f t="shared" si="13"/>
        <v>0</v>
      </c>
      <c r="L24" s="31"/>
      <c r="M24" s="31"/>
      <c r="N24" s="15"/>
    </row>
    <row r="25" spans="1:14" ht="38.25" x14ac:dyDescent="0.25">
      <c r="A25" s="258"/>
      <c r="B25" s="258"/>
      <c r="C25" s="83"/>
      <c r="D25" s="92" t="s">
        <v>153</v>
      </c>
      <c r="E25" s="80">
        <f>E13</f>
        <v>0</v>
      </c>
      <c r="F25" s="80">
        <f t="shared" ref="F25:K25" si="14">F13</f>
        <v>0</v>
      </c>
      <c r="G25" s="80">
        <f t="shared" si="14"/>
        <v>0</v>
      </c>
      <c r="H25" s="80">
        <f t="shared" si="14"/>
        <v>0</v>
      </c>
      <c r="I25" s="80">
        <f t="shared" si="14"/>
        <v>0</v>
      </c>
      <c r="J25" s="80">
        <f t="shared" si="14"/>
        <v>0</v>
      </c>
      <c r="K25" s="80">
        <f t="shared" si="14"/>
        <v>0</v>
      </c>
      <c r="L25" s="72"/>
      <c r="M25" s="72"/>
      <c r="N25" s="78"/>
    </row>
    <row r="26" spans="1:14" ht="38.25" x14ac:dyDescent="0.25">
      <c r="A26" s="258"/>
      <c r="B26" s="258"/>
      <c r="C26" s="83"/>
      <c r="D26" s="93" t="s">
        <v>71</v>
      </c>
      <c r="E26" s="46">
        <f>E14</f>
        <v>0</v>
      </c>
      <c r="F26" s="46">
        <f t="shared" ref="F26:K26" si="15">F14</f>
        <v>0</v>
      </c>
      <c r="G26" s="46">
        <f t="shared" si="15"/>
        <v>0</v>
      </c>
      <c r="H26" s="46">
        <f t="shared" si="15"/>
        <v>0</v>
      </c>
      <c r="I26" s="46">
        <f t="shared" si="15"/>
        <v>0</v>
      </c>
      <c r="J26" s="46">
        <f t="shared" si="15"/>
        <v>0</v>
      </c>
      <c r="K26" s="46">
        <f t="shared" si="15"/>
        <v>0</v>
      </c>
      <c r="L26" s="47"/>
      <c r="M26" s="47"/>
      <c r="N26" s="16"/>
    </row>
    <row r="27" spans="1:14" ht="38.25" x14ac:dyDescent="0.25">
      <c r="A27" s="258"/>
      <c r="B27" s="258"/>
      <c r="C27" s="83"/>
      <c r="D27" s="94" t="s">
        <v>19</v>
      </c>
      <c r="E27" s="49">
        <f>E15</f>
        <v>0</v>
      </c>
      <c r="F27" s="49">
        <f t="shared" ref="F27:K27" si="16">F15</f>
        <v>0</v>
      </c>
      <c r="G27" s="49">
        <f t="shared" si="16"/>
        <v>0</v>
      </c>
      <c r="H27" s="49">
        <f t="shared" si="16"/>
        <v>0</v>
      </c>
      <c r="I27" s="49">
        <f t="shared" si="16"/>
        <v>0</v>
      </c>
      <c r="J27" s="49">
        <f t="shared" si="16"/>
        <v>0</v>
      </c>
      <c r="K27" s="49">
        <f t="shared" si="16"/>
        <v>0</v>
      </c>
      <c r="L27" s="43"/>
      <c r="M27" s="43"/>
      <c r="N27" s="15"/>
    </row>
    <row r="28" spans="1:14" ht="33" customHeight="1" x14ac:dyDescent="0.25">
      <c r="A28" s="388" t="s">
        <v>228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</row>
    <row r="29" spans="1:14" ht="28.5" customHeight="1" x14ac:dyDescent="0.25">
      <c r="A29" s="408" t="s">
        <v>256</v>
      </c>
      <c r="B29" s="407" t="s">
        <v>161</v>
      </c>
      <c r="C29" s="73"/>
      <c r="D29" s="35" t="s">
        <v>55</v>
      </c>
      <c r="E29" s="80">
        <f t="shared" ref="E29:K29" si="17">E30+E31+E32</f>
        <v>0</v>
      </c>
      <c r="F29" s="80">
        <f t="shared" si="17"/>
        <v>97686.510000000009</v>
      </c>
      <c r="G29" s="80">
        <f t="shared" si="17"/>
        <v>20018.11</v>
      </c>
      <c r="H29" s="80">
        <f t="shared" si="17"/>
        <v>19417.099999999999</v>
      </c>
      <c r="I29" s="80">
        <f t="shared" si="17"/>
        <v>19417.099999999999</v>
      </c>
      <c r="J29" s="80">
        <f t="shared" si="17"/>
        <v>19417.099999999999</v>
      </c>
      <c r="K29" s="80">
        <f t="shared" si="17"/>
        <v>19417.099999999999</v>
      </c>
      <c r="L29" s="37"/>
      <c r="M29" s="37"/>
      <c r="N29" s="17"/>
    </row>
    <row r="30" spans="1:14" ht="38.25" x14ac:dyDescent="0.25">
      <c r="A30" s="408"/>
      <c r="B30" s="407"/>
      <c r="C30" s="84"/>
      <c r="D30" s="37" t="s">
        <v>141</v>
      </c>
      <c r="E30" s="38">
        <f t="shared" ref="E30:K32" si="18">E34+E82</f>
        <v>0</v>
      </c>
      <c r="F30" s="38">
        <f t="shared" si="18"/>
        <v>97085.510000000009</v>
      </c>
      <c r="G30" s="38">
        <f t="shared" si="18"/>
        <v>19417.11</v>
      </c>
      <c r="H30" s="38">
        <f t="shared" si="18"/>
        <v>19417.099999999999</v>
      </c>
      <c r="I30" s="38">
        <f t="shared" si="18"/>
        <v>19417.099999999999</v>
      </c>
      <c r="J30" s="38">
        <f t="shared" si="18"/>
        <v>19417.099999999999</v>
      </c>
      <c r="K30" s="38">
        <f t="shared" si="18"/>
        <v>19417.099999999999</v>
      </c>
      <c r="L30" s="72"/>
      <c r="M30" s="72"/>
    </row>
    <row r="31" spans="1:14" ht="38.25" x14ac:dyDescent="0.25">
      <c r="A31" s="408"/>
      <c r="B31" s="407"/>
      <c r="C31" s="84"/>
      <c r="D31" s="76" t="s">
        <v>18</v>
      </c>
      <c r="E31" s="96">
        <f t="shared" si="18"/>
        <v>0</v>
      </c>
      <c r="F31" s="96">
        <f t="shared" si="18"/>
        <v>601</v>
      </c>
      <c r="G31" s="96">
        <f t="shared" si="18"/>
        <v>601</v>
      </c>
      <c r="H31" s="96">
        <f t="shared" si="18"/>
        <v>0</v>
      </c>
      <c r="I31" s="96">
        <f t="shared" si="18"/>
        <v>0</v>
      </c>
      <c r="J31" s="96">
        <f t="shared" si="18"/>
        <v>0</v>
      </c>
      <c r="K31" s="96">
        <f t="shared" si="18"/>
        <v>0</v>
      </c>
      <c r="L31" s="76"/>
      <c r="M31" s="76"/>
    </row>
    <row r="32" spans="1:14" ht="40.5" customHeight="1" x14ac:dyDescent="0.25">
      <c r="A32" s="408"/>
      <c r="B32" s="407"/>
      <c r="C32" s="84"/>
      <c r="D32" s="43" t="s">
        <v>19</v>
      </c>
      <c r="E32" s="44">
        <f t="shared" si="18"/>
        <v>0</v>
      </c>
      <c r="F32" s="44">
        <f t="shared" si="18"/>
        <v>0</v>
      </c>
      <c r="G32" s="44">
        <f t="shared" si="18"/>
        <v>0</v>
      </c>
      <c r="H32" s="44">
        <f t="shared" si="18"/>
        <v>0</v>
      </c>
      <c r="I32" s="44">
        <f t="shared" si="18"/>
        <v>0</v>
      </c>
      <c r="J32" s="44">
        <f t="shared" si="18"/>
        <v>0</v>
      </c>
      <c r="K32" s="44">
        <f t="shared" si="18"/>
        <v>0</v>
      </c>
      <c r="L32" s="43"/>
      <c r="M32" s="43"/>
    </row>
    <row r="33" spans="1:14" ht="25.5" customHeight="1" x14ac:dyDescent="0.25">
      <c r="A33" s="357" t="s">
        <v>77</v>
      </c>
      <c r="B33" s="360" t="s">
        <v>198</v>
      </c>
      <c r="C33" s="164"/>
      <c r="D33" s="165" t="s">
        <v>55</v>
      </c>
      <c r="E33" s="166">
        <f t="shared" ref="E33:F33" si="19">E34+E35+E36</f>
        <v>0</v>
      </c>
      <c r="F33" s="166">
        <f t="shared" si="19"/>
        <v>95766.510000000009</v>
      </c>
      <c r="G33" s="166">
        <f t="shared" ref="G33" si="20">G34+G35+G36</f>
        <v>19594.11</v>
      </c>
      <c r="H33" s="166">
        <f t="shared" ref="H33" si="21">H34+H35+H36</f>
        <v>19043.099999999999</v>
      </c>
      <c r="I33" s="166">
        <f t="shared" ref="I33" si="22">I34+I35+I36</f>
        <v>19043.099999999999</v>
      </c>
      <c r="J33" s="166">
        <f t="shared" ref="J33" si="23">J34+J35+J36</f>
        <v>19043.099999999999</v>
      </c>
      <c r="K33" s="166">
        <f t="shared" ref="K33" si="24">K34+K35+K36</f>
        <v>19043.099999999999</v>
      </c>
      <c r="L33" s="167" t="s">
        <v>56</v>
      </c>
      <c r="M33" s="167"/>
      <c r="N33" s="17"/>
    </row>
    <row r="34" spans="1:14" ht="45" customHeight="1" x14ac:dyDescent="0.25">
      <c r="A34" s="358"/>
      <c r="B34" s="361"/>
      <c r="C34" s="164" t="s">
        <v>148</v>
      </c>
      <c r="D34" s="168" t="s">
        <v>146</v>
      </c>
      <c r="E34" s="169">
        <f t="shared" ref="E34:F36" si="25">E38+E42+E46+E50+E54+E58+E62+E66+E70+E74+E78</f>
        <v>0</v>
      </c>
      <c r="F34" s="169">
        <f t="shared" si="25"/>
        <v>95165.510000000009</v>
      </c>
      <c r="G34" s="169">
        <f t="shared" ref="G34:K34" si="26">G38+G42+G46+G50+G54+G58+G62+G66+G70+G74+G78</f>
        <v>18993.11</v>
      </c>
      <c r="H34" s="169">
        <f t="shared" si="26"/>
        <v>19043.099999999999</v>
      </c>
      <c r="I34" s="169">
        <f t="shared" si="26"/>
        <v>19043.099999999999</v>
      </c>
      <c r="J34" s="169">
        <f t="shared" si="26"/>
        <v>19043.099999999999</v>
      </c>
      <c r="K34" s="169">
        <f t="shared" si="26"/>
        <v>19043.099999999999</v>
      </c>
      <c r="L34" s="164" t="s">
        <v>56</v>
      </c>
      <c r="M34" s="164"/>
    </row>
    <row r="35" spans="1:14" ht="42.75" customHeight="1" x14ac:dyDescent="0.25">
      <c r="A35" s="358"/>
      <c r="B35" s="361"/>
      <c r="C35" s="164" t="s">
        <v>148</v>
      </c>
      <c r="D35" s="168" t="s">
        <v>147</v>
      </c>
      <c r="E35" s="169">
        <f t="shared" si="25"/>
        <v>0</v>
      </c>
      <c r="F35" s="169">
        <f t="shared" si="25"/>
        <v>601</v>
      </c>
      <c r="G35" s="169">
        <f t="shared" ref="G35:K35" si="27">G39+G43+G47+G51+G55+G59+G63+G67+G71+G75+G79</f>
        <v>601</v>
      </c>
      <c r="H35" s="169">
        <f t="shared" si="27"/>
        <v>0</v>
      </c>
      <c r="I35" s="169">
        <f t="shared" si="27"/>
        <v>0</v>
      </c>
      <c r="J35" s="169">
        <f t="shared" si="27"/>
        <v>0</v>
      </c>
      <c r="K35" s="169">
        <f t="shared" si="27"/>
        <v>0</v>
      </c>
      <c r="L35" s="164" t="s">
        <v>56</v>
      </c>
      <c r="M35" s="164"/>
    </row>
    <row r="36" spans="1:14" ht="43.5" customHeight="1" x14ac:dyDescent="0.25">
      <c r="A36" s="359"/>
      <c r="B36" s="362"/>
      <c r="C36" s="164" t="s">
        <v>148</v>
      </c>
      <c r="D36" s="168" t="s">
        <v>57</v>
      </c>
      <c r="E36" s="169">
        <f t="shared" si="25"/>
        <v>0</v>
      </c>
      <c r="F36" s="169">
        <f t="shared" si="25"/>
        <v>0</v>
      </c>
      <c r="G36" s="169">
        <f t="shared" ref="G36:K36" si="28">G40+G44+G48+G52+G56+G60+G64+G68+G72+G76+G80</f>
        <v>0</v>
      </c>
      <c r="H36" s="169">
        <f t="shared" si="28"/>
        <v>0</v>
      </c>
      <c r="I36" s="169">
        <f t="shared" si="28"/>
        <v>0</v>
      </c>
      <c r="J36" s="169">
        <f t="shared" si="28"/>
        <v>0</v>
      </c>
      <c r="K36" s="169">
        <f t="shared" si="28"/>
        <v>0</v>
      </c>
      <c r="L36" s="164" t="s">
        <v>56</v>
      </c>
      <c r="M36" s="164"/>
    </row>
    <row r="37" spans="1:14" ht="30" customHeight="1" x14ac:dyDescent="0.25">
      <c r="A37" s="340" t="s">
        <v>68</v>
      </c>
      <c r="B37" s="348" t="s">
        <v>369</v>
      </c>
      <c r="C37" s="218"/>
      <c r="D37" s="223" t="s">
        <v>55</v>
      </c>
      <c r="E37" s="41">
        <f>E38+E39+E40</f>
        <v>0</v>
      </c>
      <c r="F37" s="41">
        <f t="shared" ref="F37" si="29">F38+F39+F40</f>
        <v>84524</v>
      </c>
      <c r="G37" s="41">
        <f t="shared" ref="G37" si="30">G38+G39+G40</f>
        <v>16804</v>
      </c>
      <c r="H37" s="41">
        <f t="shared" ref="H37" si="31">H38+H39+H40</f>
        <v>16930</v>
      </c>
      <c r="I37" s="41">
        <f t="shared" ref="I37" si="32">I38+I39+I40</f>
        <v>16930</v>
      </c>
      <c r="J37" s="41">
        <f t="shared" ref="J37" si="33">J38+J39+J40</f>
        <v>16930</v>
      </c>
      <c r="K37" s="41">
        <f t="shared" ref="K37" si="34">K38+K39+K40</f>
        <v>16930</v>
      </c>
      <c r="L37" s="42" t="s">
        <v>56</v>
      </c>
      <c r="M37" s="345"/>
    </row>
    <row r="38" spans="1:14" ht="43.5" customHeight="1" x14ac:dyDescent="0.25">
      <c r="A38" s="341"/>
      <c r="B38" s="349"/>
      <c r="C38" s="218" t="s">
        <v>148</v>
      </c>
      <c r="D38" s="89" t="s">
        <v>146</v>
      </c>
      <c r="E38" s="79">
        <v>0</v>
      </c>
      <c r="F38" s="79">
        <f>G38+H38+I38+J38+K38</f>
        <v>84524</v>
      </c>
      <c r="G38" s="79">
        <f>10070+6860-126</f>
        <v>16804</v>
      </c>
      <c r="H38" s="79">
        <v>16930</v>
      </c>
      <c r="I38" s="79">
        <v>16930</v>
      </c>
      <c r="J38" s="79">
        <v>16930</v>
      </c>
      <c r="K38" s="79">
        <v>16930</v>
      </c>
      <c r="L38" s="218" t="s">
        <v>56</v>
      </c>
      <c r="M38" s="346"/>
    </row>
    <row r="39" spans="1:14" ht="43.5" customHeight="1" x14ac:dyDescent="0.25">
      <c r="A39" s="341"/>
      <c r="B39" s="349"/>
      <c r="C39" s="218" t="s">
        <v>148</v>
      </c>
      <c r="D39" s="89" t="s">
        <v>147</v>
      </c>
      <c r="E39" s="79">
        <v>0</v>
      </c>
      <c r="F39" s="79">
        <f>G39+H39+I39+J39+K39</f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218" t="s">
        <v>56</v>
      </c>
      <c r="M39" s="346"/>
    </row>
    <row r="40" spans="1:14" ht="43.5" customHeight="1" x14ac:dyDescent="0.25">
      <c r="A40" s="342"/>
      <c r="B40" s="350"/>
      <c r="C40" s="218" t="s">
        <v>148</v>
      </c>
      <c r="D40" s="89" t="s">
        <v>57</v>
      </c>
      <c r="E40" s="79">
        <v>0</v>
      </c>
      <c r="F40" s="79">
        <f t="shared" ref="F40" si="35">G40+H40+I40+J40+K40</f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218" t="s">
        <v>56</v>
      </c>
      <c r="M40" s="347"/>
    </row>
    <row r="41" spans="1:14" ht="43.5" customHeight="1" x14ac:dyDescent="0.25">
      <c r="A41" s="340" t="s">
        <v>70</v>
      </c>
      <c r="B41" s="348" t="s">
        <v>412</v>
      </c>
      <c r="C41" s="218"/>
      <c r="D41" s="223" t="s">
        <v>55</v>
      </c>
      <c r="E41" s="41">
        <f>E42+E43+E44</f>
        <v>0</v>
      </c>
      <c r="F41" s="41">
        <f t="shared" ref="F41:K41" si="36">F42+F43+F44</f>
        <v>727</v>
      </c>
      <c r="G41" s="41">
        <f t="shared" si="36"/>
        <v>727</v>
      </c>
      <c r="H41" s="41">
        <f t="shared" si="36"/>
        <v>0</v>
      </c>
      <c r="I41" s="41">
        <f t="shared" si="36"/>
        <v>0</v>
      </c>
      <c r="J41" s="41">
        <f t="shared" si="36"/>
        <v>0</v>
      </c>
      <c r="K41" s="41">
        <f t="shared" si="36"/>
        <v>0</v>
      </c>
      <c r="L41" s="42" t="s">
        <v>56</v>
      </c>
      <c r="M41" s="42"/>
    </row>
    <row r="42" spans="1:14" ht="43.5" customHeight="1" x14ac:dyDescent="0.25">
      <c r="A42" s="341"/>
      <c r="B42" s="349"/>
      <c r="C42" s="218" t="s">
        <v>148</v>
      </c>
      <c r="D42" s="89" t="s">
        <v>146</v>
      </c>
      <c r="E42" s="79">
        <v>0</v>
      </c>
      <c r="F42" s="79">
        <f>G42+H42+I42+J42+K42</f>
        <v>126</v>
      </c>
      <c r="G42" s="79">
        <v>126</v>
      </c>
      <c r="H42" s="79">
        <v>0</v>
      </c>
      <c r="I42" s="79">
        <v>0</v>
      </c>
      <c r="J42" s="79">
        <v>0</v>
      </c>
      <c r="K42" s="79">
        <v>0</v>
      </c>
      <c r="L42" s="218" t="s">
        <v>56</v>
      </c>
      <c r="M42" s="218"/>
    </row>
    <row r="43" spans="1:14" ht="43.5" customHeight="1" x14ac:dyDescent="0.25">
      <c r="A43" s="341"/>
      <c r="B43" s="349"/>
      <c r="C43" s="218" t="s">
        <v>148</v>
      </c>
      <c r="D43" s="89" t="s">
        <v>147</v>
      </c>
      <c r="E43" s="79">
        <v>0</v>
      </c>
      <c r="F43" s="79">
        <f>G43+H43+I43+J43+K43</f>
        <v>601</v>
      </c>
      <c r="G43" s="79">
        <v>601</v>
      </c>
      <c r="H43" s="79">
        <v>0</v>
      </c>
      <c r="I43" s="79">
        <v>0</v>
      </c>
      <c r="J43" s="79">
        <v>0</v>
      </c>
      <c r="K43" s="79">
        <v>0</v>
      </c>
      <c r="L43" s="218" t="s">
        <v>56</v>
      </c>
      <c r="M43" s="218"/>
    </row>
    <row r="44" spans="1:14" ht="43.5" customHeight="1" x14ac:dyDescent="0.25">
      <c r="A44" s="342"/>
      <c r="B44" s="350"/>
      <c r="C44" s="218" t="s">
        <v>148</v>
      </c>
      <c r="D44" s="89" t="s">
        <v>57</v>
      </c>
      <c r="E44" s="79">
        <v>0</v>
      </c>
      <c r="F44" s="79">
        <f t="shared" ref="F44" si="37">G44+H44+I44+J44+K44</f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218" t="s">
        <v>56</v>
      </c>
      <c r="M44" s="218"/>
    </row>
    <row r="45" spans="1:14" ht="43.5" customHeight="1" x14ac:dyDescent="0.25">
      <c r="A45" s="340" t="s">
        <v>260</v>
      </c>
      <c r="B45" s="348" t="s">
        <v>372</v>
      </c>
      <c r="C45" s="218"/>
      <c r="D45" s="223" t="s">
        <v>55</v>
      </c>
      <c r="E45" s="41">
        <f>E46+E47+E48</f>
        <v>0</v>
      </c>
      <c r="F45" s="41">
        <f t="shared" ref="F45:K45" si="38">F46+F47+F48</f>
        <v>1700</v>
      </c>
      <c r="G45" s="41">
        <f t="shared" si="38"/>
        <v>340</v>
      </c>
      <c r="H45" s="41">
        <f t="shared" si="38"/>
        <v>340</v>
      </c>
      <c r="I45" s="41">
        <f t="shared" si="38"/>
        <v>340</v>
      </c>
      <c r="J45" s="41">
        <f t="shared" si="38"/>
        <v>340</v>
      </c>
      <c r="K45" s="41">
        <f t="shared" si="38"/>
        <v>340</v>
      </c>
      <c r="L45" s="42" t="s">
        <v>56</v>
      </c>
      <c r="M45" s="345"/>
    </row>
    <row r="46" spans="1:14" ht="43.5" customHeight="1" x14ac:dyDescent="0.25">
      <c r="A46" s="341"/>
      <c r="B46" s="349"/>
      <c r="C46" s="218" t="s">
        <v>148</v>
      </c>
      <c r="D46" s="89" t="s">
        <v>146</v>
      </c>
      <c r="E46" s="79">
        <v>0</v>
      </c>
      <c r="F46" s="79">
        <f>G46+H46+I46+J46+K46</f>
        <v>1700</v>
      </c>
      <c r="G46" s="79">
        <f>280+60</f>
        <v>340</v>
      </c>
      <c r="H46" s="79">
        <f>280+60</f>
        <v>340</v>
      </c>
      <c r="I46" s="79">
        <v>340</v>
      </c>
      <c r="J46" s="79">
        <v>340</v>
      </c>
      <c r="K46" s="79">
        <v>340</v>
      </c>
      <c r="L46" s="218" t="s">
        <v>56</v>
      </c>
      <c r="M46" s="346"/>
    </row>
    <row r="47" spans="1:14" ht="43.5" customHeight="1" x14ac:dyDescent="0.25">
      <c r="A47" s="341"/>
      <c r="B47" s="349"/>
      <c r="C47" s="218" t="s">
        <v>148</v>
      </c>
      <c r="D47" s="89" t="s">
        <v>147</v>
      </c>
      <c r="E47" s="79">
        <v>0</v>
      </c>
      <c r="F47" s="79">
        <f>G47+H47+I47+J47+K47</f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218" t="s">
        <v>56</v>
      </c>
      <c r="M47" s="346"/>
    </row>
    <row r="48" spans="1:14" ht="43.5" customHeight="1" x14ac:dyDescent="0.25">
      <c r="A48" s="342"/>
      <c r="B48" s="350"/>
      <c r="C48" s="218" t="s">
        <v>148</v>
      </c>
      <c r="D48" s="89" t="s">
        <v>57</v>
      </c>
      <c r="E48" s="79">
        <v>0</v>
      </c>
      <c r="F48" s="79">
        <f t="shared" ref="F48" si="39">G48+H48+I48+J48+K48</f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218" t="s">
        <v>56</v>
      </c>
      <c r="M48" s="347"/>
    </row>
    <row r="49" spans="1:13" ht="43.5" customHeight="1" x14ac:dyDescent="0.25">
      <c r="A49" s="340" t="s">
        <v>348</v>
      </c>
      <c r="B49" s="348" t="s">
        <v>374</v>
      </c>
      <c r="C49" s="218"/>
      <c r="D49" s="223" t="s">
        <v>55</v>
      </c>
      <c r="E49" s="41">
        <f>E50+E51+E52</f>
        <v>0</v>
      </c>
      <c r="F49" s="41">
        <f t="shared" ref="F49:K49" si="40">F50+F51+F52</f>
        <v>3907.7999999999997</v>
      </c>
      <c r="G49" s="41">
        <f t="shared" si="40"/>
        <v>689.4</v>
      </c>
      <c r="H49" s="41">
        <f t="shared" si="40"/>
        <v>804.6</v>
      </c>
      <c r="I49" s="41">
        <f t="shared" si="40"/>
        <v>804.6</v>
      </c>
      <c r="J49" s="41">
        <f t="shared" si="40"/>
        <v>804.6</v>
      </c>
      <c r="K49" s="41">
        <f t="shared" si="40"/>
        <v>804.6</v>
      </c>
      <c r="L49" s="42" t="s">
        <v>56</v>
      </c>
      <c r="M49" s="345"/>
    </row>
    <row r="50" spans="1:13" ht="43.5" customHeight="1" x14ac:dyDescent="0.25">
      <c r="A50" s="341"/>
      <c r="B50" s="349"/>
      <c r="C50" s="218" t="s">
        <v>148</v>
      </c>
      <c r="D50" s="89" t="s">
        <v>146</v>
      </c>
      <c r="E50" s="79">
        <v>0</v>
      </c>
      <c r="F50" s="79">
        <f>G50+H50+I50+J50+K50</f>
        <v>3907.7999999999997</v>
      </c>
      <c r="G50" s="79">
        <v>689.4</v>
      </c>
      <c r="H50" s="79">
        <v>804.6</v>
      </c>
      <c r="I50" s="79">
        <v>804.6</v>
      </c>
      <c r="J50" s="79">
        <v>804.6</v>
      </c>
      <c r="K50" s="79">
        <v>804.6</v>
      </c>
      <c r="L50" s="218" t="s">
        <v>56</v>
      </c>
      <c r="M50" s="346"/>
    </row>
    <row r="51" spans="1:13" ht="43.5" customHeight="1" x14ac:dyDescent="0.25">
      <c r="A51" s="341"/>
      <c r="B51" s="349"/>
      <c r="C51" s="218" t="s">
        <v>148</v>
      </c>
      <c r="D51" s="89" t="s">
        <v>147</v>
      </c>
      <c r="E51" s="79">
        <v>0</v>
      </c>
      <c r="F51" s="79">
        <f>G51+H51+I51+J51+K51</f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218" t="s">
        <v>56</v>
      </c>
      <c r="M51" s="346"/>
    </row>
    <row r="52" spans="1:13" ht="43.5" customHeight="1" x14ac:dyDescent="0.25">
      <c r="A52" s="342"/>
      <c r="B52" s="350"/>
      <c r="C52" s="218" t="s">
        <v>148</v>
      </c>
      <c r="D52" s="89" t="s">
        <v>57</v>
      </c>
      <c r="E52" s="79">
        <v>0</v>
      </c>
      <c r="F52" s="79">
        <f t="shared" ref="F52" si="41">G52+H52+I52+J52+K52</f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218" t="s">
        <v>56</v>
      </c>
      <c r="M52" s="347"/>
    </row>
    <row r="53" spans="1:13" ht="43.5" customHeight="1" x14ac:dyDescent="0.25">
      <c r="A53" s="340" t="s">
        <v>349</v>
      </c>
      <c r="B53" s="348" t="s">
        <v>380</v>
      </c>
      <c r="C53" s="218"/>
      <c r="D53" s="223" t="s">
        <v>55</v>
      </c>
      <c r="E53" s="41">
        <f>E54+E55+E56</f>
        <v>0</v>
      </c>
      <c r="F53" s="41">
        <f t="shared" ref="F53:K53" si="42">F54+F55+F56</f>
        <v>142.5</v>
      </c>
      <c r="G53" s="41">
        <f t="shared" si="42"/>
        <v>28.5</v>
      </c>
      <c r="H53" s="41">
        <f t="shared" si="42"/>
        <v>28.5</v>
      </c>
      <c r="I53" s="41">
        <f t="shared" si="42"/>
        <v>28.5</v>
      </c>
      <c r="J53" s="41">
        <f t="shared" si="42"/>
        <v>28.5</v>
      </c>
      <c r="K53" s="41">
        <f t="shared" si="42"/>
        <v>28.5</v>
      </c>
      <c r="L53" s="42" t="s">
        <v>56</v>
      </c>
      <c r="M53" s="345"/>
    </row>
    <row r="54" spans="1:13" ht="43.5" customHeight="1" x14ac:dyDescent="0.25">
      <c r="A54" s="341"/>
      <c r="B54" s="349"/>
      <c r="C54" s="218" t="s">
        <v>148</v>
      </c>
      <c r="D54" s="89" t="s">
        <v>146</v>
      </c>
      <c r="E54" s="79">
        <v>0</v>
      </c>
      <c r="F54" s="79">
        <f>G54+H54+I54+J54+K54</f>
        <v>142.5</v>
      </c>
      <c r="G54" s="79">
        <f>10+18.5</f>
        <v>28.5</v>
      </c>
      <c r="H54" s="79">
        <v>28.5</v>
      </c>
      <c r="I54" s="79">
        <v>28.5</v>
      </c>
      <c r="J54" s="79">
        <v>28.5</v>
      </c>
      <c r="K54" s="79">
        <v>28.5</v>
      </c>
      <c r="L54" s="218" t="s">
        <v>56</v>
      </c>
      <c r="M54" s="346"/>
    </row>
    <row r="55" spans="1:13" ht="43.5" customHeight="1" x14ac:dyDescent="0.25">
      <c r="A55" s="341"/>
      <c r="B55" s="349"/>
      <c r="C55" s="218" t="s">
        <v>148</v>
      </c>
      <c r="D55" s="89" t="s">
        <v>147</v>
      </c>
      <c r="E55" s="79">
        <v>0</v>
      </c>
      <c r="F55" s="79">
        <f>G55+H55+I55+J55+K55</f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218" t="s">
        <v>56</v>
      </c>
      <c r="M55" s="346"/>
    </row>
    <row r="56" spans="1:13" ht="43.5" customHeight="1" x14ac:dyDescent="0.25">
      <c r="A56" s="342"/>
      <c r="B56" s="350"/>
      <c r="C56" s="218" t="s">
        <v>148</v>
      </c>
      <c r="D56" s="89" t="s">
        <v>57</v>
      </c>
      <c r="E56" s="79">
        <v>0</v>
      </c>
      <c r="F56" s="79">
        <f t="shared" ref="F56" si="43">G56+H56+I56+J56+K56</f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218" t="s">
        <v>56</v>
      </c>
      <c r="M56" s="347"/>
    </row>
    <row r="57" spans="1:13" ht="43.5" customHeight="1" x14ac:dyDescent="0.25">
      <c r="A57" s="340" t="s">
        <v>350</v>
      </c>
      <c r="B57" s="348" t="s">
        <v>336</v>
      </c>
      <c r="C57" s="218"/>
      <c r="D57" s="223" t="s">
        <v>55</v>
      </c>
      <c r="E57" s="41">
        <f>E58+E59+E60</f>
        <v>0</v>
      </c>
      <c r="F57" s="41">
        <f t="shared" ref="F57:K57" si="44">F58+F59+F60</f>
        <v>415.21000000000004</v>
      </c>
      <c r="G57" s="41">
        <f t="shared" si="44"/>
        <v>135.21</v>
      </c>
      <c r="H57" s="41">
        <f t="shared" si="44"/>
        <v>70</v>
      </c>
      <c r="I57" s="41">
        <f t="shared" si="44"/>
        <v>70</v>
      </c>
      <c r="J57" s="41">
        <f t="shared" si="44"/>
        <v>70</v>
      </c>
      <c r="K57" s="41">
        <f t="shared" si="44"/>
        <v>70</v>
      </c>
      <c r="L57" s="42" t="s">
        <v>56</v>
      </c>
      <c r="M57" s="345"/>
    </row>
    <row r="58" spans="1:13" ht="43.5" customHeight="1" x14ac:dyDescent="0.25">
      <c r="A58" s="341"/>
      <c r="B58" s="349"/>
      <c r="C58" s="218" t="s">
        <v>148</v>
      </c>
      <c r="D58" s="89" t="s">
        <v>146</v>
      </c>
      <c r="E58" s="79">
        <v>0</v>
      </c>
      <c r="F58" s="79">
        <f>G58+H58+I58+J58+K58</f>
        <v>415.21000000000004</v>
      </c>
      <c r="G58" s="79">
        <v>135.21</v>
      </c>
      <c r="H58" s="79">
        <v>70</v>
      </c>
      <c r="I58" s="79">
        <v>70</v>
      </c>
      <c r="J58" s="79">
        <v>70</v>
      </c>
      <c r="K58" s="79">
        <v>70</v>
      </c>
      <c r="L58" s="218" t="s">
        <v>56</v>
      </c>
      <c r="M58" s="346"/>
    </row>
    <row r="59" spans="1:13" ht="43.5" customHeight="1" x14ac:dyDescent="0.25">
      <c r="A59" s="341"/>
      <c r="B59" s="349"/>
      <c r="C59" s="218" t="s">
        <v>148</v>
      </c>
      <c r="D59" s="89" t="s">
        <v>147</v>
      </c>
      <c r="E59" s="79">
        <v>0</v>
      </c>
      <c r="F59" s="79">
        <f>G59+H59+I59+J59+K59</f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218" t="s">
        <v>56</v>
      </c>
      <c r="M59" s="346"/>
    </row>
    <row r="60" spans="1:13" ht="43.5" customHeight="1" x14ac:dyDescent="0.25">
      <c r="A60" s="342"/>
      <c r="B60" s="350"/>
      <c r="C60" s="218" t="s">
        <v>148</v>
      </c>
      <c r="D60" s="89" t="s">
        <v>57</v>
      </c>
      <c r="E60" s="79">
        <v>0</v>
      </c>
      <c r="F60" s="79">
        <f t="shared" ref="F60" si="45">G60+H60+I60+J60+K60</f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218" t="s">
        <v>56</v>
      </c>
      <c r="M60" s="347"/>
    </row>
    <row r="61" spans="1:13" ht="43.5" customHeight="1" x14ac:dyDescent="0.25">
      <c r="A61" s="340" t="s">
        <v>351</v>
      </c>
      <c r="B61" s="348" t="s">
        <v>337</v>
      </c>
      <c r="C61" s="218"/>
      <c r="D61" s="223" t="s">
        <v>55</v>
      </c>
      <c r="E61" s="41">
        <f>E62+E63+E64</f>
        <v>0</v>
      </c>
      <c r="F61" s="41">
        <f t="shared" ref="F61:K61" si="46">F62+F63+F64</f>
        <v>215</v>
      </c>
      <c r="G61" s="41">
        <f t="shared" si="46"/>
        <v>43</v>
      </c>
      <c r="H61" s="41">
        <f t="shared" si="46"/>
        <v>43</v>
      </c>
      <c r="I61" s="41">
        <f t="shared" si="46"/>
        <v>43</v>
      </c>
      <c r="J61" s="41">
        <f t="shared" si="46"/>
        <v>43</v>
      </c>
      <c r="K61" s="41">
        <f t="shared" si="46"/>
        <v>43</v>
      </c>
      <c r="L61" s="42" t="s">
        <v>56</v>
      </c>
      <c r="M61" s="345"/>
    </row>
    <row r="62" spans="1:13" ht="43.5" customHeight="1" x14ac:dyDescent="0.25">
      <c r="A62" s="341"/>
      <c r="B62" s="349"/>
      <c r="C62" s="218" t="s">
        <v>148</v>
      </c>
      <c r="D62" s="89" t="s">
        <v>146</v>
      </c>
      <c r="E62" s="79">
        <v>0</v>
      </c>
      <c r="F62" s="79">
        <f>G62+H62+I62+J62+K62</f>
        <v>215</v>
      </c>
      <c r="G62" s="79">
        <v>43</v>
      </c>
      <c r="H62" s="79">
        <v>43</v>
      </c>
      <c r="I62" s="79">
        <v>43</v>
      </c>
      <c r="J62" s="79">
        <v>43</v>
      </c>
      <c r="K62" s="79">
        <v>43</v>
      </c>
      <c r="L62" s="218" t="s">
        <v>56</v>
      </c>
      <c r="M62" s="346"/>
    </row>
    <row r="63" spans="1:13" ht="43.5" customHeight="1" x14ac:dyDescent="0.25">
      <c r="A63" s="341"/>
      <c r="B63" s="349"/>
      <c r="C63" s="218" t="s">
        <v>148</v>
      </c>
      <c r="D63" s="89" t="s">
        <v>147</v>
      </c>
      <c r="E63" s="79">
        <v>0</v>
      </c>
      <c r="F63" s="79">
        <f>G63+H63+I63+J63+K63</f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218" t="s">
        <v>56</v>
      </c>
      <c r="M63" s="346"/>
    </row>
    <row r="64" spans="1:13" ht="43.5" customHeight="1" x14ac:dyDescent="0.25">
      <c r="A64" s="342"/>
      <c r="B64" s="350"/>
      <c r="C64" s="218" t="s">
        <v>148</v>
      </c>
      <c r="D64" s="89" t="s">
        <v>57</v>
      </c>
      <c r="E64" s="79">
        <v>0</v>
      </c>
      <c r="F64" s="79">
        <f t="shared" ref="F64" si="47">G64+H64+I64+J64+K64</f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218" t="s">
        <v>56</v>
      </c>
      <c r="M64" s="347"/>
    </row>
    <row r="65" spans="1:13" ht="43.5" customHeight="1" x14ac:dyDescent="0.25">
      <c r="A65" s="340" t="s">
        <v>352</v>
      </c>
      <c r="B65" s="348" t="s">
        <v>338</v>
      </c>
      <c r="C65" s="218"/>
      <c r="D65" s="223" t="s">
        <v>55</v>
      </c>
      <c r="E65" s="41">
        <f>E66+E67+E68</f>
        <v>0</v>
      </c>
      <c r="F65" s="41">
        <f t="shared" ref="F65:K65" si="48">F66+F67+F68</f>
        <v>310</v>
      </c>
      <c r="G65" s="41">
        <f t="shared" si="48"/>
        <v>62</v>
      </c>
      <c r="H65" s="41">
        <f t="shared" si="48"/>
        <v>62</v>
      </c>
      <c r="I65" s="41">
        <f t="shared" si="48"/>
        <v>62</v>
      </c>
      <c r="J65" s="41">
        <f t="shared" si="48"/>
        <v>62</v>
      </c>
      <c r="K65" s="41">
        <f t="shared" si="48"/>
        <v>62</v>
      </c>
      <c r="L65" s="42" t="s">
        <v>56</v>
      </c>
      <c r="M65" s="345"/>
    </row>
    <row r="66" spans="1:13" ht="43.5" customHeight="1" x14ac:dyDescent="0.25">
      <c r="A66" s="341"/>
      <c r="B66" s="349"/>
      <c r="C66" s="218" t="s">
        <v>148</v>
      </c>
      <c r="D66" s="89" t="s">
        <v>146</v>
      </c>
      <c r="E66" s="79">
        <v>0</v>
      </c>
      <c r="F66" s="79">
        <f>G66+H66+I66+J66+K66</f>
        <v>310</v>
      </c>
      <c r="G66" s="79">
        <v>62</v>
      </c>
      <c r="H66" s="79">
        <v>62</v>
      </c>
      <c r="I66" s="79">
        <v>62</v>
      </c>
      <c r="J66" s="79">
        <v>62</v>
      </c>
      <c r="K66" s="79">
        <v>62</v>
      </c>
      <c r="L66" s="218" t="s">
        <v>56</v>
      </c>
      <c r="M66" s="346"/>
    </row>
    <row r="67" spans="1:13" ht="43.5" customHeight="1" x14ac:dyDescent="0.25">
      <c r="A67" s="341"/>
      <c r="B67" s="349"/>
      <c r="C67" s="218" t="s">
        <v>148</v>
      </c>
      <c r="D67" s="89" t="s">
        <v>147</v>
      </c>
      <c r="E67" s="79">
        <v>0</v>
      </c>
      <c r="F67" s="79">
        <f>G67+H67+I67+J67+K67</f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218" t="s">
        <v>56</v>
      </c>
      <c r="M67" s="346"/>
    </row>
    <row r="68" spans="1:13" ht="43.5" customHeight="1" x14ac:dyDescent="0.25">
      <c r="A68" s="342"/>
      <c r="B68" s="350"/>
      <c r="C68" s="218" t="s">
        <v>148</v>
      </c>
      <c r="D68" s="89" t="s">
        <v>57</v>
      </c>
      <c r="E68" s="79">
        <v>0</v>
      </c>
      <c r="F68" s="79">
        <f t="shared" ref="F68" si="49">G68+H68+I68+J68+K68</f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218" t="s">
        <v>56</v>
      </c>
      <c r="M68" s="347"/>
    </row>
    <row r="69" spans="1:13" ht="43.5" customHeight="1" x14ac:dyDescent="0.25">
      <c r="A69" s="340" t="s">
        <v>353</v>
      </c>
      <c r="B69" s="348" t="s">
        <v>339</v>
      </c>
      <c r="C69" s="218"/>
      <c r="D69" s="223" t="s">
        <v>55</v>
      </c>
      <c r="E69" s="41">
        <f>E70+E71+E72</f>
        <v>0</v>
      </c>
      <c r="F69" s="41">
        <f t="shared" ref="F69:K69" si="50">F70+F71+F72</f>
        <v>275</v>
      </c>
      <c r="G69" s="41">
        <f t="shared" si="50"/>
        <v>55</v>
      </c>
      <c r="H69" s="41">
        <f t="shared" si="50"/>
        <v>55</v>
      </c>
      <c r="I69" s="41">
        <f t="shared" si="50"/>
        <v>55</v>
      </c>
      <c r="J69" s="41">
        <f t="shared" si="50"/>
        <v>55</v>
      </c>
      <c r="K69" s="41">
        <f t="shared" si="50"/>
        <v>55</v>
      </c>
      <c r="L69" s="42" t="s">
        <v>56</v>
      </c>
      <c r="M69" s="345"/>
    </row>
    <row r="70" spans="1:13" ht="43.5" customHeight="1" x14ac:dyDescent="0.25">
      <c r="A70" s="341"/>
      <c r="B70" s="349"/>
      <c r="C70" s="218" t="s">
        <v>148</v>
      </c>
      <c r="D70" s="89" t="s">
        <v>146</v>
      </c>
      <c r="E70" s="79">
        <v>0</v>
      </c>
      <c r="F70" s="79">
        <f>G70+H70+I70+J70+K70</f>
        <v>275</v>
      </c>
      <c r="G70" s="79">
        <v>55</v>
      </c>
      <c r="H70" s="79">
        <v>55</v>
      </c>
      <c r="I70" s="79">
        <v>55</v>
      </c>
      <c r="J70" s="79">
        <v>55</v>
      </c>
      <c r="K70" s="79">
        <v>55</v>
      </c>
      <c r="L70" s="218" t="s">
        <v>56</v>
      </c>
      <c r="M70" s="346"/>
    </row>
    <row r="71" spans="1:13" ht="43.5" customHeight="1" x14ac:dyDescent="0.25">
      <c r="A71" s="341"/>
      <c r="B71" s="349"/>
      <c r="C71" s="218" t="s">
        <v>148</v>
      </c>
      <c r="D71" s="89" t="s">
        <v>147</v>
      </c>
      <c r="E71" s="79">
        <v>0</v>
      </c>
      <c r="F71" s="79">
        <f>G71+H71+I71+J71+K71</f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218" t="s">
        <v>56</v>
      </c>
      <c r="M71" s="346"/>
    </row>
    <row r="72" spans="1:13" ht="43.5" customHeight="1" x14ac:dyDescent="0.25">
      <c r="A72" s="342"/>
      <c r="B72" s="350"/>
      <c r="C72" s="218" t="s">
        <v>148</v>
      </c>
      <c r="D72" s="89" t="s">
        <v>57</v>
      </c>
      <c r="E72" s="79">
        <v>0</v>
      </c>
      <c r="F72" s="79">
        <f t="shared" ref="F72" si="51">G72+H72+I72+J72+K72</f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218" t="s">
        <v>56</v>
      </c>
      <c r="M72" s="347"/>
    </row>
    <row r="73" spans="1:13" ht="43.5" customHeight="1" x14ac:dyDescent="0.25">
      <c r="A73" s="340" t="s">
        <v>354</v>
      </c>
      <c r="B73" s="348" t="s">
        <v>340</v>
      </c>
      <c r="C73" s="218"/>
      <c r="D73" s="223" t="s">
        <v>55</v>
      </c>
      <c r="E73" s="41">
        <f>E74+E75+E76</f>
        <v>0</v>
      </c>
      <c r="F73" s="41">
        <f t="shared" ref="F73:K73" si="52">F74+F75+F76</f>
        <v>3500</v>
      </c>
      <c r="G73" s="41">
        <f t="shared" si="52"/>
        <v>700</v>
      </c>
      <c r="H73" s="41">
        <f t="shared" si="52"/>
        <v>700</v>
      </c>
      <c r="I73" s="41">
        <f t="shared" si="52"/>
        <v>700</v>
      </c>
      <c r="J73" s="41">
        <f t="shared" si="52"/>
        <v>700</v>
      </c>
      <c r="K73" s="41">
        <f t="shared" si="52"/>
        <v>700</v>
      </c>
      <c r="L73" s="42" t="s">
        <v>56</v>
      </c>
      <c r="M73" s="345"/>
    </row>
    <row r="74" spans="1:13" ht="43.5" customHeight="1" x14ac:dyDescent="0.25">
      <c r="A74" s="341"/>
      <c r="B74" s="349"/>
      <c r="C74" s="218" t="s">
        <v>148</v>
      </c>
      <c r="D74" s="89" t="s">
        <v>146</v>
      </c>
      <c r="E74" s="79">
        <v>0</v>
      </c>
      <c r="F74" s="79">
        <f>G74+H74+I74+J74+K74</f>
        <v>3500</v>
      </c>
      <c r="G74" s="79">
        <v>700</v>
      </c>
      <c r="H74" s="79">
        <v>700</v>
      </c>
      <c r="I74" s="79">
        <v>700</v>
      </c>
      <c r="J74" s="79">
        <v>700</v>
      </c>
      <c r="K74" s="79">
        <v>700</v>
      </c>
      <c r="L74" s="218" t="s">
        <v>56</v>
      </c>
      <c r="M74" s="346"/>
    </row>
    <row r="75" spans="1:13" ht="43.5" customHeight="1" x14ac:dyDescent="0.25">
      <c r="A75" s="341"/>
      <c r="B75" s="349"/>
      <c r="C75" s="218" t="s">
        <v>148</v>
      </c>
      <c r="D75" s="89" t="s">
        <v>147</v>
      </c>
      <c r="E75" s="79">
        <v>0</v>
      </c>
      <c r="F75" s="79">
        <f>G75+H75+I75+J75+K75</f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218" t="s">
        <v>56</v>
      </c>
      <c r="M75" s="346"/>
    </row>
    <row r="76" spans="1:13" ht="43.5" customHeight="1" x14ac:dyDescent="0.25">
      <c r="A76" s="342"/>
      <c r="B76" s="350"/>
      <c r="C76" s="218" t="s">
        <v>148</v>
      </c>
      <c r="D76" s="89" t="s">
        <v>57</v>
      </c>
      <c r="E76" s="79">
        <v>0</v>
      </c>
      <c r="F76" s="79">
        <f t="shared" ref="F76" si="53">G76+H76+I76+J76+K76</f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218" t="s">
        <v>56</v>
      </c>
      <c r="M76" s="347"/>
    </row>
    <row r="77" spans="1:13" ht="43.5" customHeight="1" x14ac:dyDescent="0.25">
      <c r="A77" s="340" t="s">
        <v>355</v>
      </c>
      <c r="B77" s="348" t="s">
        <v>362</v>
      </c>
      <c r="C77" s="218"/>
      <c r="D77" s="223" t="s">
        <v>55</v>
      </c>
      <c r="E77" s="41">
        <f>E78+E79+E80</f>
        <v>0</v>
      </c>
      <c r="F77" s="41">
        <f t="shared" ref="F77:K77" si="54">F78+F79+F80</f>
        <v>50</v>
      </c>
      <c r="G77" s="41">
        <f>G78+G79+G80</f>
        <v>10</v>
      </c>
      <c r="H77" s="41">
        <f t="shared" si="54"/>
        <v>10</v>
      </c>
      <c r="I77" s="41">
        <f t="shared" si="54"/>
        <v>10</v>
      </c>
      <c r="J77" s="41">
        <f t="shared" si="54"/>
        <v>10</v>
      </c>
      <c r="K77" s="41">
        <f t="shared" si="54"/>
        <v>10</v>
      </c>
      <c r="L77" s="42" t="s">
        <v>56</v>
      </c>
      <c r="M77" s="345"/>
    </row>
    <row r="78" spans="1:13" ht="43.5" customHeight="1" x14ac:dyDescent="0.25">
      <c r="A78" s="341"/>
      <c r="B78" s="349"/>
      <c r="C78" s="218" t="s">
        <v>148</v>
      </c>
      <c r="D78" s="89" t="s">
        <v>146</v>
      </c>
      <c r="E78" s="79">
        <v>0</v>
      </c>
      <c r="F78" s="79">
        <f>G78+H78+I78+J78+K78</f>
        <v>50</v>
      </c>
      <c r="G78" s="79">
        <v>10</v>
      </c>
      <c r="H78" s="79">
        <v>10</v>
      </c>
      <c r="I78" s="79">
        <v>10</v>
      </c>
      <c r="J78" s="79">
        <v>10</v>
      </c>
      <c r="K78" s="79">
        <v>10</v>
      </c>
      <c r="L78" s="218" t="s">
        <v>56</v>
      </c>
      <c r="M78" s="346"/>
    </row>
    <row r="79" spans="1:13" ht="43.5" customHeight="1" x14ac:dyDescent="0.25">
      <c r="A79" s="341"/>
      <c r="B79" s="349"/>
      <c r="C79" s="218" t="s">
        <v>148</v>
      </c>
      <c r="D79" s="89" t="s">
        <v>147</v>
      </c>
      <c r="E79" s="79">
        <v>0</v>
      </c>
      <c r="F79" s="79">
        <f>G79+H79+I79+J79+K79</f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218" t="s">
        <v>56</v>
      </c>
      <c r="M79" s="346"/>
    </row>
    <row r="80" spans="1:13" ht="43.5" customHeight="1" x14ac:dyDescent="0.25">
      <c r="A80" s="342"/>
      <c r="B80" s="350"/>
      <c r="C80" s="218" t="s">
        <v>148</v>
      </c>
      <c r="D80" s="89" t="s">
        <v>57</v>
      </c>
      <c r="E80" s="79">
        <v>0</v>
      </c>
      <c r="F80" s="79">
        <f t="shared" ref="F80" si="55">G80+H80+I80+J80+K80</f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218" t="s">
        <v>56</v>
      </c>
      <c r="M80" s="347"/>
    </row>
    <row r="81" spans="1:13" ht="29.25" customHeight="1" x14ac:dyDescent="0.25">
      <c r="A81" s="357" t="s">
        <v>72</v>
      </c>
      <c r="B81" s="360" t="s">
        <v>276</v>
      </c>
      <c r="C81" s="164"/>
      <c r="D81" s="165" t="s">
        <v>55</v>
      </c>
      <c r="E81" s="166">
        <f>E82+E83+E84</f>
        <v>0</v>
      </c>
      <c r="F81" s="166">
        <f t="shared" ref="F81:K81" si="56">F82+F83+F84</f>
        <v>1920</v>
      </c>
      <c r="G81" s="166">
        <f t="shared" si="56"/>
        <v>424</v>
      </c>
      <c r="H81" s="166">
        <f t="shared" si="56"/>
        <v>374</v>
      </c>
      <c r="I81" s="166">
        <f t="shared" si="56"/>
        <v>374</v>
      </c>
      <c r="J81" s="166">
        <f t="shared" si="56"/>
        <v>374</v>
      </c>
      <c r="K81" s="166">
        <f t="shared" si="56"/>
        <v>374</v>
      </c>
      <c r="L81" s="167" t="s">
        <v>56</v>
      </c>
      <c r="M81" s="167"/>
    </row>
    <row r="82" spans="1:13" ht="38.25" x14ac:dyDescent="0.25">
      <c r="A82" s="358"/>
      <c r="B82" s="361"/>
      <c r="C82" s="164" t="s">
        <v>148</v>
      </c>
      <c r="D82" s="168" t="s">
        <v>146</v>
      </c>
      <c r="E82" s="169">
        <f>E86+E90+E94+E98+E102</f>
        <v>0</v>
      </c>
      <c r="F82" s="169">
        <f t="shared" ref="F82:K82" si="57">F86+F90+F94+F98+F102</f>
        <v>1920</v>
      </c>
      <c r="G82" s="169">
        <f t="shared" si="57"/>
        <v>424</v>
      </c>
      <c r="H82" s="169">
        <f t="shared" si="57"/>
        <v>374</v>
      </c>
      <c r="I82" s="169">
        <f t="shared" si="57"/>
        <v>374</v>
      </c>
      <c r="J82" s="169">
        <f t="shared" si="57"/>
        <v>374</v>
      </c>
      <c r="K82" s="169">
        <f t="shared" si="57"/>
        <v>374</v>
      </c>
      <c r="L82" s="164" t="s">
        <v>56</v>
      </c>
      <c r="M82" s="164"/>
    </row>
    <row r="83" spans="1:13" ht="38.25" x14ac:dyDescent="0.25">
      <c r="A83" s="358"/>
      <c r="B83" s="361"/>
      <c r="C83" s="164" t="s">
        <v>148</v>
      </c>
      <c r="D83" s="168" t="s">
        <v>147</v>
      </c>
      <c r="E83" s="169">
        <f>E87+E91+E95+E99+E103</f>
        <v>0</v>
      </c>
      <c r="F83" s="169">
        <f t="shared" ref="F83:K83" si="58">F87+F91+F95+F99+F103</f>
        <v>0</v>
      </c>
      <c r="G83" s="169">
        <f t="shared" si="58"/>
        <v>0</v>
      </c>
      <c r="H83" s="169">
        <f t="shared" si="58"/>
        <v>0</v>
      </c>
      <c r="I83" s="169">
        <f t="shared" si="58"/>
        <v>0</v>
      </c>
      <c r="J83" s="169">
        <f t="shared" si="58"/>
        <v>0</v>
      </c>
      <c r="K83" s="169">
        <f t="shared" si="58"/>
        <v>0</v>
      </c>
      <c r="L83" s="164" t="s">
        <v>56</v>
      </c>
      <c r="M83" s="164"/>
    </row>
    <row r="84" spans="1:13" ht="38.25" x14ac:dyDescent="0.25">
      <c r="A84" s="359"/>
      <c r="B84" s="362"/>
      <c r="C84" s="164" t="s">
        <v>148</v>
      </c>
      <c r="D84" s="168" t="s">
        <v>57</v>
      </c>
      <c r="E84" s="169">
        <f>E88+E92+E96+E100+E104</f>
        <v>0</v>
      </c>
      <c r="F84" s="169">
        <f t="shared" ref="F84:K84" si="59">F88+F92+F96+F100+F104</f>
        <v>0</v>
      </c>
      <c r="G84" s="169">
        <f t="shared" si="59"/>
        <v>0</v>
      </c>
      <c r="H84" s="169">
        <f t="shared" si="59"/>
        <v>0</v>
      </c>
      <c r="I84" s="169">
        <f t="shared" si="59"/>
        <v>0</v>
      </c>
      <c r="J84" s="169">
        <f t="shared" si="59"/>
        <v>0</v>
      </c>
      <c r="K84" s="169">
        <f t="shared" si="59"/>
        <v>0</v>
      </c>
      <c r="L84" s="164" t="s">
        <v>56</v>
      </c>
      <c r="M84" s="164"/>
    </row>
    <row r="85" spans="1:13" ht="27" customHeight="1" x14ac:dyDescent="0.25">
      <c r="A85" s="340" t="s">
        <v>76</v>
      </c>
      <c r="B85" s="348" t="s">
        <v>385</v>
      </c>
      <c r="C85" s="218"/>
      <c r="D85" s="223" t="s">
        <v>55</v>
      </c>
      <c r="E85" s="29">
        <f>E86+E87+E88</f>
        <v>0</v>
      </c>
      <c r="F85" s="29">
        <f t="shared" ref="F85" si="60">F86+F87+F88</f>
        <v>425</v>
      </c>
      <c r="G85" s="29">
        <f t="shared" ref="G85" si="61">G86+G87+G88</f>
        <v>85</v>
      </c>
      <c r="H85" s="29">
        <f t="shared" ref="H85" si="62">H86+H87+H88</f>
        <v>85</v>
      </c>
      <c r="I85" s="29">
        <f t="shared" ref="I85" si="63">I86+I87+I88</f>
        <v>85</v>
      </c>
      <c r="J85" s="29">
        <f t="shared" ref="J85" si="64">J86+J87+J88</f>
        <v>85</v>
      </c>
      <c r="K85" s="29">
        <f t="shared" ref="K85" si="65">K86+K87+K88</f>
        <v>85</v>
      </c>
      <c r="L85" s="42" t="s">
        <v>56</v>
      </c>
      <c r="M85" s="42"/>
    </row>
    <row r="86" spans="1:13" ht="38.25" x14ac:dyDescent="0.25">
      <c r="A86" s="341"/>
      <c r="B86" s="349"/>
      <c r="C86" s="218" t="s">
        <v>148</v>
      </c>
      <c r="D86" s="89" t="s">
        <v>146</v>
      </c>
      <c r="E86" s="75">
        <v>0</v>
      </c>
      <c r="F86" s="75">
        <f>G86+H86+I86+J86+K86</f>
        <v>425</v>
      </c>
      <c r="G86" s="75">
        <f>53+32</f>
        <v>85</v>
      </c>
      <c r="H86" s="75">
        <v>85</v>
      </c>
      <c r="I86" s="75">
        <v>85</v>
      </c>
      <c r="J86" s="75">
        <v>85</v>
      </c>
      <c r="K86" s="75">
        <v>85</v>
      </c>
      <c r="L86" s="74" t="s">
        <v>56</v>
      </c>
      <c r="M86" s="74"/>
    </row>
    <row r="87" spans="1:13" ht="38.25" x14ac:dyDescent="0.25">
      <c r="A87" s="341"/>
      <c r="B87" s="349"/>
      <c r="C87" s="218" t="s">
        <v>148</v>
      </c>
      <c r="D87" s="89" t="s">
        <v>147</v>
      </c>
      <c r="E87" s="75">
        <v>0</v>
      </c>
      <c r="F87" s="75">
        <f>G87+H87+I87+J87+K87</f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4" t="s">
        <v>56</v>
      </c>
      <c r="M87" s="74"/>
    </row>
    <row r="88" spans="1:13" ht="38.25" x14ac:dyDescent="0.25">
      <c r="A88" s="342"/>
      <c r="B88" s="350"/>
      <c r="C88" s="218" t="s">
        <v>148</v>
      </c>
      <c r="D88" s="89" t="s">
        <v>57</v>
      </c>
      <c r="E88" s="79">
        <v>0</v>
      </c>
      <c r="F88" s="79">
        <f t="shared" ref="F88" si="66">G88+H88+I88+J88+K88</f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4" t="s">
        <v>56</v>
      </c>
      <c r="M88" s="74"/>
    </row>
    <row r="89" spans="1:13" ht="27" customHeight="1" x14ac:dyDescent="0.25">
      <c r="A89" s="340" t="s">
        <v>261</v>
      </c>
      <c r="B89" s="348" t="s">
        <v>386</v>
      </c>
      <c r="C89" s="218"/>
      <c r="D89" s="223" t="s">
        <v>55</v>
      </c>
      <c r="E89" s="29">
        <f>E90+E91+E92</f>
        <v>0</v>
      </c>
      <c r="F89" s="29">
        <f t="shared" ref="F89" si="67">F90+F91+F92</f>
        <v>725</v>
      </c>
      <c r="G89" s="29">
        <f t="shared" ref="G89" si="68">G90+G91+G92</f>
        <v>145</v>
      </c>
      <c r="H89" s="29">
        <f t="shared" ref="H89" si="69">H90+H91+H92</f>
        <v>145</v>
      </c>
      <c r="I89" s="29">
        <f t="shared" ref="I89" si="70">I90+I91+I92</f>
        <v>145</v>
      </c>
      <c r="J89" s="29">
        <f t="shared" ref="J89" si="71">J90+J91+J92</f>
        <v>145</v>
      </c>
      <c r="K89" s="29">
        <f t="shared" ref="K89" si="72">K90+K91+K92</f>
        <v>145</v>
      </c>
      <c r="L89" s="42" t="s">
        <v>56</v>
      </c>
      <c r="M89" s="42"/>
    </row>
    <row r="90" spans="1:13" ht="38.25" x14ac:dyDescent="0.25">
      <c r="A90" s="341"/>
      <c r="B90" s="349"/>
      <c r="C90" s="218" t="s">
        <v>148</v>
      </c>
      <c r="D90" s="89" t="s">
        <v>146</v>
      </c>
      <c r="E90" s="75">
        <v>0</v>
      </c>
      <c r="F90" s="75">
        <f>G90+H90+I90+J90+K90</f>
        <v>725</v>
      </c>
      <c r="G90" s="75">
        <f>45+100</f>
        <v>145</v>
      </c>
      <c r="H90" s="75">
        <v>145</v>
      </c>
      <c r="I90" s="75">
        <v>145</v>
      </c>
      <c r="J90" s="75">
        <v>145</v>
      </c>
      <c r="K90" s="75">
        <v>145</v>
      </c>
      <c r="L90" s="74" t="s">
        <v>56</v>
      </c>
      <c r="M90" s="74"/>
    </row>
    <row r="91" spans="1:13" ht="38.25" x14ac:dyDescent="0.25">
      <c r="A91" s="341"/>
      <c r="B91" s="349"/>
      <c r="C91" s="218" t="s">
        <v>148</v>
      </c>
      <c r="D91" s="89" t="s">
        <v>147</v>
      </c>
      <c r="E91" s="75">
        <v>0</v>
      </c>
      <c r="F91" s="75">
        <f>G91+H91+I91+J91+K91</f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4" t="s">
        <v>56</v>
      </c>
      <c r="M91" s="74"/>
    </row>
    <row r="92" spans="1:13" ht="38.25" x14ac:dyDescent="0.25">
      <c r="A92" s="342"/>
      <c r="B92" s="350"/>
      <c r="C92" s="218" t="s">
        <v>148</v>
      </c>
      <c r="D92" s="89" t="s">
        <v>57</v>
      </c>
      <c r="E92" s="79">
        <v>0</v>
      </c>
      <c r="F92" s="79">
        <f t="shared" ref="F92" si="73">G92+H92+I92+J92+K92</f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4" t="s">
        <v>56</v>
      </c>
      <c r="M92" s="74"/>
    </row>
    <row r="93" spans="1:13" ht="39" customHeight="1" x14ac:dyDescent="0.25">
      <c r="A93" s="340" t="s">
        <v>272</v>
      </c>
      <c r="B93" s="348" t="s">
        <v>387</v>
      </c>
      <c r="C93" s="218"/>
      <c r="D93" s="223" t="s">
        <v>55</v>
      </c>
      <c r="E93" s="29">
        <f>E94+E95+E96</f>
        <v>0</v>
      </c>
      <c r="F93" s="29">
        <f t="shared" ref="F93" si="74">F94+F95+F96</f>
        <v>220</v>
      </c>
      <c r="G93" s="29">
        <f t="shared" ref="G93" si="75">G94+G95+G96</f>
        <v>44</v>
      </c>
      <c r="H93" s="29">
        <f t="shared" ref="H93" si="76">H94+H95+H96</f>
        <v>44</v>
      </c>
      <c r="I93" s="29">
        <f t="shared" ref="I93" si="77">I94+I95+I96</f>
        <v>44</v>
      </c>
      <c r="J93" s="29">
        <f t="shared" ref="J93" si="78">J94+J95+J96</f>
        <v>44</v>
      </c>
      <c r="K93" s="29">
        <f t="shared" ref="K93" si="79">K94+K95+K96</f>
        <v>44</v>
      </c>
      <c r="L93" s="42" t="s">
        <v>56</v>
      </c>
      <c r="M93" s="218"/>
    </row>
    <row r="94" spans="1:13" ht="38.25" x14ac:dyDescent="0.25">
      <c r="A94" s="341"/>
      <c r="B94" s="349"/>
      <c r="C94" s="218" t="s">
        <v>148</v>
      </c>
      <c r="D94" s="89" t="s">
        <v>146</v>
      </c>
      <c r="E94" s="75">
        <v>0</v>
      </c>
      <c r="F94" s="75">
        <f>G94+H94+I94+J94+K94</f>
        <v>220</v>
      </c>
      <c r="G94" s="75">
        <f>12+32</f>
        <v>44</v>
      </c>
      <c r="H94" s="75">
        <v>44</v>
      </c>
      <c r="I94" s="75">
        <v>44</v>
      </c>
      <c r="J94" s="75">
        <v>44</v>
      </c>
      <c r="K94" s="75">
        <v>44</v>
      </c>
      <c r="L94" s="74" t="s">
        <v>56</v>
      </c>
      <c r="M94" s="218"/>
    </row>
    <row r="95" spans="1:13" ht="38.25" x14ac:dyDescent="0.25">
      <c r="A95" s="341"/>
      <c r="B95" s="349"/>
      <c r="C95" s="218" t="s">
        <v>148</v>
      </c>
      <c r="D95" s="89" t="s">
        <v>147</v>
      </c>
      <c r="E95" s="75">
        <v>0</v>
      </c>
      <c r="F95" s="75">
        <f>G95+H95+I95+J95+K95</f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4" t="s">
        <v>56</v>
      </c>
      <c r="M95" s="218"/>
    </row>
    <row r="96" spans="1:13" ht="38.25" x14ac:dyDescent="0.25">
      <c r="A96" s="342"/>
      <c r="B96" s="350"/>
      <c r="C96" s="218" t="s">
        <v>148</v>
      </c>
      <c r="D96" s="89" t="s">
        <v>57</v>
      </c>
      <c r="E96" s="79">
        <v>0</v>
      </c>
      <c r="F96" s="79">
        <f t="shared" ref="F96" si="80">G96+H96+I96+J96+K96</f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4" t="s">
        <v>56</v>
      </c>
      <c r="M96" s="218"/>
    </row>
    <row r="97" spans="1:14" ht="27.75" customHeight="1" x14ac:dyDescent="0.25">
      <c r="A97" s="364" t="s">
        <v>273</v>
      </c>
      <c r="B97" s="392" t="s">
        <v>308</v>
      </c>
      <c r="C97" s="69"/>
      <c r="D97" s="90" t="s">
        <v>55</v>
      </c>
      <c r="E97" s="29">
        <f>E98+E99+E100</f>
        <v>0</v>
      </c>
      <c r="F97" s="29">
        <f t="shared" ref="F97" si="81">F98+F99+F100</f>
        <v>500</v>
      </c>
      <c r="G97" s="29">
        <f t="shared" ref="G97" si="82">G98+G99+G100</f>
        <v>100</v>
      </c>
      <c r="H97" s="29">
        <f t="shared" ref="H97" si="83">H98+H99+H100</f>
        <v>100</v>
      </c>
      <c r="I97" s="29">
        <f t="shared" ref="I97" si="84">I98+I99+I100</f>
        <v>100</v>
      </c>
      <c r="J97" s="29">
        <f t="shared" ref="J97" si="85">J98+J99+J100</f>
        <v>100</v>
      </c>
      <c r="K97" s="29">
        <f t="shared" ref="K97" si="86">K98+K99+K100</f>
        <v>100</v>
      </c>
      <c r="L97" s="42" t="s">
        <v>56</v>
      </c>
      <c r="M97" s="42"/>
    </row>
    <row r="98" spans="1:14" ht="38.25" x14ac:dyDescent="0.25">
      <c r="A98" s="365"/>
      <c r="B98" s="393"/>
      <c r="C98" s="69" t="s">
        <v>148</v>
      </c>
      <c r="D98" s="70" t="s">
        <v>146</v>
      </c>
      <c r="E98" s="75">
        <v>0</v>
      </c>
      <c r="F98" s="75">
        <f>G98+H98+I98+J98+K98</f>
        <v>500</v>
      </c>
      <c r="G98" s="79">
        <f>50+50</f>
        <v>100</v>
      </c>
      <c r="H98" s="75">
        <v>100</v>
      </c>
      <c r="I98" s="75">
        <v>100</v>
      </c>
      <c r="J98" s="75">
        <v>100</v>
      </c>
      <c r="K98" s="75">
        <v>100</v>
      </c>
      <c r="L98" s="74" t="s">
        <v>56</v>
      </c>
      <c r="M98" s="74"/>
    </row>
    <row r="99" spans="1:14" ht="38.25" x14ac:dyDescent="0.25">
      <c r="A99" s="365"/>
      <c r="B99" s="393"/>
      <c r="C99" s="69" t="s">
        <v>148</v>
      </c>
      <c r="D99" s="70" t="s">
        <v>147</v>
      </c>
      <c r="E99" s="75">
        <v>0</v>
      </c>
      <c r="F99" s="75">
        <f>G99+H99+I99+J99+K99</f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4" t="s">
        <v>56</v>
      </c>
      <c r="M99" s="74"/>
    </row>
    <row r="100" spans="1:14" ht="38.25" x14ac:dyDescent="0.25">
      <c r="A100" s="366"/>
      <c r="B100" s="394"/>
      <c r="C100" s="74" t="s">
        <v>148</v>
      </c>
      <c r="D100" s="89" t="s">
        <v>57</v>
      </c>
      <c r="E100" s="79">
        <v>0</v>
      </c>
      <c r="F100" s="79">
        <f t="shared" ref="F100" si="87">G100+H100+I100+J100+K100</f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4" t="s">
        <v>56</v>
      </c>
      <c r="M100" s="74"/>
    </row>
    <row r="101" spans="1:14" ht="26.25" customHeight="1" x14ac:dyDescent="0.25">
      <c r="A101" s="364" t="s">
        <v>274</v>
      </c>
      <c r="B101" s="392" t="s">
        <v>49</v>
      </c>
      <c r="C101" s="69"/>
      <c r="D101" s="90" t="s">
        <v>55</v>
      </c>
      <c r="E101" s="29">
        <f>E102+E103+E104</f>
        <v>0</v>
      </c>
      <c r="F101" s="29">
        <f t="shared" ref="F101" si="88">F102+F103+F104</f>
        <v>50</v>
      </c>
      <c r="G101" s="29">
        <f t="shared" ref="G101" si="89">G102+G103+G104</f>
        <v>50</v>
      </c>
      <c r="H101" s="29">
        <f t="shared" ref="H101" si="90">H102+H103+H104</f>
        <v>0</v>
      </c>
      <c r="I101" s="29">
        <f t="shared" ref="I101" si="91">I102+I103+I104</f>
        <v>0</v>
      </c>
      <c r="J101" s="29">
        <f t="shared" ref="J101" si="92">J102+J103+J104</f>
        <v>0</v>
      </c>
      <c r="K101" s="29">
        <f t="shared" ref="K101" si="93">K102+K103+K104</f>
        <v>0</v>
      </c>
      <c r="L101" s="42" t="s">
        <v>56</v>
      </c>
      <c r="M101" s="42"/>
    </row>
    <row r="102" spans="1:14" ht="38.25" x14ac:dyDescent="0.25">
      <c r="A102" s="365"/>
      <c r="B102" s="393"/>
      <c r="C102" s="69" t="s">
        <v>148</v>
      </c>
      <c r="D102" s="70" t="s">
        <v>146</v>
      </c>
      <c r="E102" s="75">
        <v>0</v>
      </c>
      <c r="F102" s="75">
        <f>G102+H102+I102+J102+K102</f>
        <v>50</v>
      </c>
      <c r="G102" s="75">
        <v>50</v>
      </c>
      <c r="H102" s="75">
        <v>0</v>
      </c>
      <c r="I102" s="75">
        <v>0</v>
      </c>
      <c r="J102" s="75">
        <v>0</v>
      </c>
      <c r="K102" s="75">
        <v>0</v>
      </c>
      <c r="L102" s="74" t="s">
        <v>56</v>
      </c>
      <c r="M102" s="74"/>
    </row>
    <row r="103" spans="1:14" ht="38.25" x14ac:dyDescent="0.25">
      <c r="A103" s="365"/>
      <c r="B103" s="393"/>
      <c r="C103" s="69" t="s">
        <v>148</v>
      </c>
      <c r="D103" s="70" t="s">
        <v>147</v>
      </c>
      <c r="E103" s="75">
        <v>0</v>
      </c>
      <c r="F103" s="75">
        <f>G103+H103+I103+J103+K103</f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4" t="s">
        <v>56</v>
      </c>
      <c r="M103" s="74"/>
    </row>
    <row r="104" spans="1:14" ht="38.25" x14ac:dyDescent="0.25">
      <c r="A104" s="366"/>
      <c r="B104" s="394"/>
      <c r="C104" s="74" t="s">
        <v>148</v>
      </c>
      <c r="D104" s="89" t="s">
        <v>57</v>
      </c>
      <c r="E104" s="79">
        <v>0</v>
      </c>
      <c r="F104" s="79">
        <f t="shared" ref="F104" si="94">G104+H104+I104+J104+K104</f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4" t="s">
        <v>56</v>
      </c>
      <c r="M104" s="74"/>
    </row>
    <row r="105" spans="1:14" ht="39" customHeight="1" x14ac:dyDescent="0.25">
      <c r="A105" s="258" t="s">
        <v>60</v>
      </c>
      <c r="B105" s="258"/>
      <c r="C105" s="105"/>
      <c r="D105" s="35" t="s">
        <v>59</v>
      </c>
      <c r="E105" s="80">
        <f>E33+E85+E89+E93+E97+E101</f>
        <v>0</v>
      </c>
      <c r="F105" s="80">
        <f>F33+F85+F89+F93+F97+F101</f>
        <v>97686.510000000009</v>
      </c>
      <c r="G105" s="80">
        <f t="shared" ref="G105:K105" si="95">G33+G85+G89+G93+G97+G101</f>
        <v>20018.11</v>
      </c>
      <c r="H105" s="80">
        <f t="shared" si="95"/>
        <v>19417.099999999999</v>
      </c>
      <c r="I105" s="80">
        <f t="shared" si="95"/>
        <v>19417.099999999999</v>
      </c>
      <c r="J105" s="80">
        <f t="shared" si="95"/>
        <v>19417.099999999999</v>
      </c>
      <c r="K105" s="80">
        <f t="shared" si="95"/>
        <v>19417.099999999999</v>
      </c>
      <c r="L105" s="85"/>
      <c r="M105" s="85"/>
    </row>
    <row r="106" spans="1:14" ht="42" customHeight="1" x14ac:dyDescent="0.25">
      <c r="A106" s="258"/>
      <c r="B106" s="258"/>
      <c r="C106" s="105"/>
      <c r="D106" s="35" t="s">
        <v>159</v>
      </c>
      <c r="E106" s="80">
        <f t="shared" ref="E106:K108" si="96">E30</f>
        <v>0</v>
      </c>
      <c r="F106" s="80">
        <f t="shared" si="96"/>
        <v>97085.510000000009</v>
      </c>
      <c r="G106" s="80">
        <f t="shared" si="96"/>
        <v>19417.11</v>
      </c>
      <c r="H106" s="80">
        <f t="shared" si="96"/>
        <v>19417.099999999999</v>
      </c>
      <c r="I106" s="80">
        <f t="shared" si="96"/>
        <v>19417.099999999999</v>
      </c>
      <c r="J106" s="80">
        <f t="shared" si="96"/>
        <v>19417.099999999999</v>
      </c>
      <c r="K106" s="80">
        <f t="shared" si="96"/>
        <v>19417.099999999999</v>
      </c>
      <c r="L106" s="72"/>
      <c r="M106" s="72"/>
      <c r="N106" s="17"/>
    </row>
    <row r="107" spans="1:14" ht="34.5" customHeight="1" x14ac:dyDescent="0.25">
      <c r="A107" s="258"/>
      <c r="B107" s="258"/>
      <c r="C107" s="105"/>
      <c r="D107" s="45" t="s">
        <v>160</v>
      </c>
      <c r="E107" s="46">
        <f t="shared" si="96"/>
        <v>0</v>
      </c>
      <c r="F107" s="46">
        <f t="shared" si="96"/>
        <v>601</v>
      </c>
      <c r="G107" s="46">
        <f t="shared" si="96"/>
        <v>601</v>
      </c>
      <c r="H107" s="46">
        <f t="shared" si="96"/>
        <v>0</v>
      </c>
      <c r="I107" s="46">
        <f t="shared" si="96"/>
        <v>0</v>
      </c>
      <c r="J107" s="46">
        <f t="shared" si="96"/>
        <v>0</v>
      </c>
      <c r="K107" s="46">
        <f t="shared" si="96"/>
        <v>0</v>
      </c>
      <c r="L107" s="76"/>
      <c r="M107" s="76"/>
    </row>
    <row r="108" spans="1:14" ht="42" customHeight="1" x14ac:dyDescent="0.25">
      <c r="A108" s="258"/>
      <c r="B108" s="258"/>
      <c r="C108" s="105"/>
      <c r="D108" s="48" t="s">
        <v>61</v>
      </c>
      <c r="E108" s="49">
        <f t="shared" si="96"/>
        <v>0</v>
      </c>
      <c r="F108" s="49">
        <f t="shared" si="96"/>
        <v>0</v>
      </c>
      <c r="G108" s="49">
        <f t="shared" si="96"/>
        <v>0</v>
      </c>
      <c r="H108" s="49">
        <f t="shared" si="96"/>
        <v>0</v>
      </c>
      <c r="I108" s="49">
        <f t="shared" si="96"/>
        <v>0</v>
      </c>
      <c r="J108" s="49">
        <f t="shared" si="96"/>
        <v>0</v>
      </c>
      <c r="K108" s="49">
        <f t="shared" si="96"/>
        <v>0</v>
      </c>
      <c r="L108" s="43"/>
      <c r="M108" s="43"/>
    </row>
    <row r="109" spans="1:14" ht="34.5" customHeight="1" x14ac:dyDescent="0.25">
      <c r="A109" s="363" t="s">
        <v>108</v>
      </c>
      <c r="B109" s="363"/>
      <c r="C109" s="363"/>
      <c r="D109" s="363"/>
      <c r="E109" s="363"/>
      <c r="F109" s="363"/>
      <c r="G109" s="363"/>
      <c r="H109" s="363"/>
      <c r="I109" s="363"/>
      <c r="J109" s="363"/>
      <c r="K109" s="363"/>
      <c r="L109" s="363"/>
      <c r="M109" s="363"/>
    </row>
    <row r="110" spans="1:14" ht="28.5" customHeight="1" x14ac:dyDescent="0.25">
      <c r="A110" s="354" t="s">
        <v>256</v>
      </c>
      <c r="B110" s="351" t="s">
        <v>136</v>
      </c>
      <c r="C110" s="77"/>
      <c r="D110" s="35" t="s">
        <v>55</v>
      </c>
      <c r="E110" s="80">
        <f>E111+E112+E113</f>
        <v>0</v>
      </c>
      <c r="F110" s="80">
        <f t="shared" ref="F110:K110" si="97">F111+F112+F113</f>
        <v>311122</v>
      </c>
      <c r="G110" s="80">
        <f t="shared" si="97"/>
        <v>63734.8</v>
      </c>
      <c r="H110" s="80">
        <f t="shared" si="97"/>
        <v>61846.799999999996</v>
      </c>
      <c r="I110" s="80">
        <f t="shared" si="97"/>
        <v>61846.799999999996</v>
      </c>
      <c r="J110" s="80">
        <f t="shared" si="97"/>
        <v>61846.799999999996</v>
      </c>
      <c r="K110" s="80">
        <f t="shared" si="97"/>
        <v>61846.799999999996</v>
      </c>
      <c r="L110" s="37"/>
      <c r="M110" s="37"/>
    </row>
    <row r="111" spans="1:14" ht="45" customHeight="1" x14ac:dyDescent="0.25">
      <c r="A111" s="355"/>
      <c r="B111" s="352"/>
      <c r="C111" s="85"/>
      <c r="D111" s="88" t="s">
        <v>146</v>
      </c>
      <c r="E111" s="38">
        <v>0</v>
      </c>
      <c r="F111" s="38">
        <f t="shared" ref="F111:K113" si="98">F115+F163</f>
        <v>309234</v>
      </c>
      <c r="G111" s="38">
        <f t="shared" si="98"/>
        <v>61846.8</v>
      </c>
      <c r="H111" s="38">
        <f t="shared" si="98"/>
        <v>61846.799999999996</v>
      </c>
      <c r="I111" s="38">
        <f t="shared" si="98"/>
        <v>61846.799999999996</v>
      </c>
      <c r="J111" s="38">
        <f t="shared" si="98"/>
        <v>61846.799999999996</v>
      </c>
      <c r="K111" s="38">
        <f t="shared" si="98"/>
        <v>61846.799999999996</v>
      </c>
      <c r="L111" s="72"/>
      <c r="M111" s="37"/>
    </row>
    <row r="112" spans="1:14" ht="40.5" customHeight="1" x14ac:dyDescent="0.25">
      <c r="A112" s="355"/>
      <c r="B112" s="352"/>
      <c r="C112" s="85"/>
      <c r="D112" s="95" t="s">
        <v>147</v>
      </c>
      <c r="E112" s="96">
        <f>E116+E164</f>
        <v>0</v>
      </c>
      <c r="F112" s="96">
        <f t="shared" si="98"/>
        <v>1888</v>
      </c>
      <c r="G112" s="96">
        <f t="shared" si="98"/>
        <v>1888</v>
      </c>
      <c r="H112" s="96">
        <f t="shared" si="98"/>
        <v>0</v>
      </c>
      <c r="I112" s="96">
        <f t="shared" si="98"/>
        <v>0</v>
      </c>
      <c r="J112" s="96">
        <f t="shared" si="98"/>
        <v>0</v>
      </c>
      <c r="K112" s="96">
        <f t="shared" si="98"/>
        <v>0</v>
      </c>
      <c r="L112" s="76"/>
      <c r="M112" s="76"/>
    </row>
    <row r="113" spans="1:13" ht="43.5" customHeight="1" x14ac:dyDescent="0.25">
      <c r="A113" s="356"/>
      <c r="B113" s="353"/>
      <c r="C113" s="85"/>
      <c r="D113" s="91" t="s">
        <v>57</v>
      </c>
      <c r="E113" s="44">
        <f>E117+E165</f>
        <v>0</v>
      </c>
      <c r="F113" s="44">
        <f t="shared" si="98"/>
        <v>0</v>
      </c>
      <c r="G113" s="44">
        <f t="shared" si="98"/>
        <v>0</v>
      </c>
      <c r="H113" s="44">
        <f t="shared" si="98"/>
        <v>0</v>
      </c>
      <c r="I113" s="44">
        <f t="shared" si="98"/>
        <v>0</v>
      </c>
      <c r="J113" s="44">
        <f t="shared" si="98"/>
        <v>0</v>
      </c>
      <c r="K113" s="44">
        <f t="shared" si="98"/>
        <v>0</v>
      </c>
      <c r="L113" s="43"/>
      <c r="M113" s="43"/>
    </row>
    <row r="114" spans="1:13" ht="29.25" customHeight="1" x14ac:dyDescent="0.25">
      <c r="A114" s="357" t="s">
        <v>77</v>
      </c>
      <c r="B114" s="360" t="s">
        <v>199</v>
      </c>
      <c r="C114" s="164"/>
      <c r="D114" s="165" t="s">
        <v>55</v>
      </c>
      <c r="E114" s="166">
        <f>E115+E116+E117</f>
        <v>0</v>
      </c>
      <c r="F114" s="166">
        <f t="shared" ref="F114" si="99">F115+F116+F117</f>
        <v>297127</v>
      </c>
      <c r="G114" s="166">
        <f t="shared" ref="G114" si="100">G115+G116+G117</f>
        <v>62079.8</v>
      </c>
      <c r="H114" s="166">
        <f t="shared" ref="H114" si="101">H115+H116+H117</f>
        <v>58761.799999999996</v>
      </c>
      <c r="I114" s="166">
        <f t="shared" ref="I114" si="102">I115+I116+I117</f>
        <v>58761.799999999996</v>
      </c>
      <c r="J114" s="166">
        <f t="shared" ref="J114" si="103">J115+J116+J117</f>
        <v>58761.799999999996</v>
      </c>
      <c r="K114" s="166">
        <f t="shared" ref="K114" si="104">K115+K116+K117</f>
        <v>58761.799999999996</v>
      </c>
      <c r="L114" s="167" t="s">
        <v>56</v>
      </c>
      <c r="M114" s="167"/>
    </row>
    <row r="115" spans="1:13" ht="45" customHeight="1" x14ac:dyDescent="0.25">
      <c r="A115" s="358"/>
      <c r="B115" s="361"/>
      <c r="C115" s="164" t="s">
        <v>148</v>
      </c>
      <c r="D115" s="168" t="s">
        <v>146</v>
      </c>
      <c r="E115" s="169">
        <f t="shared" ref="E115:F117" si="105">E119+E123+E127+E131+E135+E139+E143+E147+E151+E155+E159</f>
        <v>0</v>
      </c>
      <c r="F115" s="169">
        <f t="shared" si="105"/>
        <v>295239</v>
      </c>
      <c r="G115" s="169">
        <f t="shared" ref="G115:K115" si="106">G119+G123+G127+G131+G135+G139+G143+G147+G151+G155+G159</f>
        <v>60191.8</v>
      </c>
      <c r="H115" s="169">
        <f t="shared" si="106"/>
        <v>58761.799999999996</v>
      </c>
      <c r="I115" s="169">
        <f t="shared" si="106"/>
        <v>58761.799999999996</v>
      </c>
      <c r="J115" s="169">
        <f t="shared" si="106"/>
        <v>58761.799999999996</v>
      </c>
      <c r="K115" s="169">
        <f t="shared" si="106"/>
        <v>58761.799999999996</v>
      </c>
      <c r="L115" s="164" t="s">
        <v>56</v>
      </c>
      <c r="M115" s="164"/>
    </row>
    <row r="116" spans="1:13" ht="35.25" customHeight="1" x14ac:dyDescent="0.25">
      <c r="A116" s="358"/>
      <c r="B116" s="361"/>
      <c r="C116" s="164" t="s">
        <v>148</v>
      </c>
      <c r="D116" s="168" t="s">
        <v>147</v>
      </c>
      <c r="E116" s="169">
        <f t="shared" si="105"/>
        <v>0</v>
      </c>
      <c r="F116" s="169">
        <f t="shared" si="105"/>
        <v>1888</v>
      </c>
      <c r="G116" s="169">
        <f t="shared" ref="G116:K116" si="107">G120+G124+G128+G132+G136+G140+G144+G148+G152+G156+G160</f>
        <v>1888</v>
      </c>
      <c r="H116" s="169">
        <f t="shared" si="107"/>
        <v>0</v>
      </c>
      <c r="I116" s="169">
        <f t="shared" si="107"/>
        <v>0</v>
      </c>
      <c r="J116" s="169">
        <f t="shared" si="107"/>
        <v>0</v>
      </c>
      <c r="K116" s="169">
        <f t="shared" si="107"/>
        <v>0</v>
      </c>
      <c r="L116" s="164" t="s">
        <v>56</v>
      </c>
      <c r="M116" s="164"/>
    </row>
    <row r="117" spans="1:13" ht="42.75" customHeight="1" x14ac:dyDescent="0.25">
      <c r="A117" s="359"/>
      <c r="B117" s="362"/>
      <c r="C117" s="164" t="s">
        <v>148</v>
      </c>
      <c r="D117" s="168" t="s">
        <v>57</v>
      </c>
      <c r="E117" s="169">
        <f t="shared" si="105"/>
        <v>0</v>
      </c>
      <c r="F117" s="169">
        <f t="shared" si="105"/>
        <v>0</v>
      </c>
      <c r="G117" s="169">
        <f t="shared" ref="G117:K117" si="108">G121+G125+G129+G133+G137+G141+G145+G149+G153+G157+G161</f>
        <v>0</v>
      </c>
      <c r="H117" s="169">
        <f t="shared" si="108"/>
        <v>0</v>
      </c>
      <c r="I117" s="169">
        <f t="shared" si="108"/>
        <v>0</v>
      </c>
      <c r="J117" s="169">
        <f t="shared" si="108"/>
        <v>0</v>
      </c>
      <c r="K117" s="169">
        <f t="shared" si="108"/>
        <v>0</v>
      </c>
      <c r="L117" s="164" t="s">
        <v>56</v>
      </c>
      <c r="M117" s="164"/>
    </row>
    <row r="118" spans="1:13" ht="31.5" customHeight="1" x14ac:dyDescent="0.25">
      <c r="A118" s="340" t="s">
        <v>68</v>
      </c>
      <c r="B118" s="348" t="s">
        <v>369</v>
      </c>
      <c r="C118" s="218"/>
      <c r="D118" s="223" t="s">
        <v>55</v>
      </c>
      <c r="E118" s="41">
        <f>E119+E120+E121</f>
        <v>0</v>
      </c>
      <c r="F118" s="41">
        <f t="shared" ref="F118" si="109">F119+F120+F121</f>
        <v>255155</v>
      </c>
      <c r="G118" s="41">
        <f t="shared" ref="G118" si="110">G119+G120+G121</f>
        <v>50715</v>
      </c>
      <c r="H118" s="41">
        <f t="shared" ref="H118" si="111">H119+H120+H121</f>
        <v>51110</v>
      </c>
      <c r="I118" s="41">
        <f t="shared" ref="I118" si="112">I119+I120+I121</f>
        <v>51110</v>
      </c>
      <c r="J118" s="41">
        <f t="shared" ref="J118" si="113">J119+J120+J121</f>
        <v>51110</v>
      </c>
      <c r="K118" s="41">
        <f t="shared" ref="K118" si="114">K119+K120+K121</f>
        <v>51110</v>
      </c>
      <c r="L118" s="42" t="s">
        <v>56</v>
      </c>
      <c r="M118" s="224"/>
    </row>
    <row r="119" spans="1:13" ht="45" customHeight="1" x14ac:dyDescent="0.25">
      <c r="A119" s="341"/>
      <c r="B119" s="349"/>
      <c r="C119" s="218" t="s">
        <v>148</v>
      </c>
      <c r="D119" s="89" t="s">
        <v>146</v>
      </c>
      <c r="E119" s="79">
        <v>0</v>
      </c>
      <c r="F119" s="79">
        <f>G119+H119+I119+J119+K119</f>
        <v>255155</v>
      </c>
      <c r="G119" s="79">
        <f>51110-395</f>
        <v>50715</v>
      </c>
      <c r="H119" s="79">
        <v>51110</v>
      </c>
      <c r="I119" s="79">
        <v>51110</v>
      </c>
      <c r="J119" s="79">
        <v>51110</v>
      </c>
      <c r="K119" s="79">
        <v>51110</v>
      </c>
      <c r="L119" s="218" t="s">
        <v>56</v>
      </c>
      <c r="M119" s="224"/>
    </row>
    <row r="120" spans="1:13" ht="39.75" customHeight="1" x14ac:dyDescent="0.25">
      <c r="A120" s="341"/>
      <c r="B120" s="349"/>
      <c r="C120" s="218" t="s">
        <v>148</v>
      </c>
      <c r="D120" s="89" t="s">
        <v>147</v>
      </c>
      <c r="E120" s="79">
        <v>0</v>
      </c>
      <c r="F120" s="79">
        <f>G120+H120+I120+J120+K120</f>
        <v>0</v>
      </c>
      <c r="G120" s="79">
        <v>0</v>
      </c>
      <c r="H120" s="79">
        <v>0</v>
      </c>
      <c r="I120" s="79">
        <v>0</v>
      </c>
      <c r="J120" s="79">
        <v>0</v>
      </c>
      <c r="K120" s="79">
        <v>0</v>
      </c>
      <c r="L120" s="218" t="s">
        <v>56</v>
      </c>
      <c r="M120" s="224"/>
    </row>
    <row r="121" spans="1:13" ht="40.5" customHeight="1" x14ac:dyDescent="0.25">
      <c r="A121" s="342"/>
      <c r="B121" s="350"/>
      <c r="C121" s="218" t="s">
        <v>148</v>
      </c>
      <c r="D121" s="89" t="s">
        <v>57</v>
      </c>
      <c r="E121" s="79">
        <v>0</v>
      </c>
      <c r="F121" s="79">
        <f t="shared" ref="F121" si="115">G121+H121+I121+J121+K121</f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218" t="s">
        <v>56</v>
      </c>
      <c r="M121" s="218"/>
    </row>
    <row r="122" spans="1:13" ht="40.5" customHeight="1" x14ac:dyDescent="0.25">
      <c r="A122" s="340" t="s">
        <v>70</v>
      </c>
      <c r="B122" s="348" t="s">
        <v>412</v>
      </c>
      <c r="C122" s="218"/>
      <c r="D122" s="223" t="s">
        <v>55</v>
      </c>
      <c r="E122" s="41">
        <f>E123+E124+E125</f>
        <v>0</v>
      </c>
      <c r="F122" s="41">
        <f t="shared" ref="F122:K122" si="116">F123+F124+F125</f>
        <v>2283</v>
      </c>
      <c r="G122" s="41">
        <f t="shared" si="116"/>
        <v>2283</v>
      </c>
      <c r="H122" s="41">
        <f t="shared" si="116"/>
        <v>0</v>
      </c>
      <c r="I122" s="41">
        <f t="shared" si="116"/>
        <v>0</v>
      </c>
      <c r="J122" s="41">
        <f t="shared" si="116"/>
        <v>0</v>
      </c>
      <c r="K122" s="41">
        <f t="shared" si="116"/>
        <v>0</v>
      </c>
      <c r="L122" s="42" t="s">
        <v>56</v>
      </c>
      <c r="M122" s="42"/>
    </row>
    <row r="123" spans="1:13" ht="40.5" customHeight="1" x14ac:dyDescent="0.25">
      <c r="A123" s="341"/>
      <c r="B123" s="349"/>
      <c r="C123" s="218" t="s">
        <v>148</v>
      </c>
      <c r="D123" s="89" t="s">
        <v>146</v>
      </c>
      <c r="E123" s="79">
        <v>0</v>
      </c>
      <c r="F123" s="79">
        <f>G123+H123+I123+J123+K123</f>
        <v>395</v>
      </c>
      <c r="G123" s="79">
        <v>395</v>
      </c>
      <c r="H123" s="79">
        <v>0</v>
      </c>
      <c r="I123" s="79">
        <v>0</v>
      </c>
      <c r="J123" s="79">
        <v>0</v>
      </c>
      <c r="K123" s="79">
        <v>0</v>
      </c>
      <c r="L123" s="218" t="s">
        <v>56</v>
      </c>
      <c r="M123" s="218"/>
    </row>
    <row r="124" spans="1:13" ht="40.5" customHeight="1" x14ac:dyDescent="0.25">
      <c r="A124" s="341"/>
      <c r="B124" s="349"/>
      <c r="C124" s="218" t="s">
        <v>148</v>
      </c>
      <c r="D124" s="89" t="s">
        <v>147</v>
      </c>
      <c r="E124" s="79">
        <v>0</v>
      </c>
      <c r="F124" s="79">
        <f>G124+H124+I124+J124+K124</f>
        <v>1888</v>
      </c>
      <c r="G124" s="79">
        <v>1888</v>
      </c>
      <c r="H124" s="79">
        <v>0</v>
      </c>
      <c r="I124" s="79">
        <v>0</v>
      </c>
      <c r="J124" s="79">
        <v>0</v>
      </c>
      <c r="K124" s="79">
        <v>0</v>
      </c>
      <c r="L124" s="218" t="s">
        <v>56</v>
      </c>
      <c r="M124" s="218"/>
    </row>
    <row r="125" spans="1:13" ht="40.5" customHeight="1" x14ac:dyDescent="0.25">
      <c r="A125" s="342"/>
      <c r="B125" s="350"/>
      <c r="C125" s="218" t="s">
        <v>148</v>
      </c>
      <c r="D125" s="89" t="s">
        <v>57</v>
      </c>
      <c r="E125" s="79">
        <v>0</v>
      </c>
      <c r="F125" s="79">
        <f t="shared" ref="F125" si="117">G125+H125+I125+J125+K125</f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218" t="s">
        <v>56</v>
      </c>
      <c r="M125" s="218"/>
    </row>
    <row r="126" spans="1:13" ht="32.25" customHeight="1" x14ac:dyDescent="0.25">
      <c r="A126" s="340" t="s">
        <v>260</v>
      </c>
      <c r="B126" s="348" t="s">
        <v>372</v>
      </c>
      <c r="C126" s="218"/>
      <c r="D126" s="223" t="s">
        <v>55</v>
      </c>
      <c r="E126" s="41">
        <f>E127+E128+E129</f>
        <v>0</v>
      </c>
      <c r="F126" s="41">
        <f t="shared" ref="F126:K126" si="118">F127+F128+F129</f>
        <v>9575</v>
      </c>
      <c r="G126" s="41">
        <f t="shared" si="118"/>
        <v>1915</v>
      </c>
      <c r="H126" s="41">
        <f t="shared" si="118"/>
        <v>1915</v>
      </c>
      <c r="I126" s="41">
        <f t="shared" si="118"/>
        <v>1915</v>
      </c>
      <c r="J126" s="41">
        <f t="shared" si="118"/>
        <v>1915</v>
      </c>
      <c r="K126" s="41">
        <f t="shared" si="118"/>
        <v>1915</v>
      </c>
      <c r="L126" s="42" t="s">
        <v>56</v>
      </c>
      <c r="M126" s="345"/>
    </row>
    <row r="127" spans="1:13" ht="42.75" customHeight="1" x14ac:dyDescent="0.25">
      <c r="A127" s="341"/>
      <c r="B127" s="349"/>
      <c r="C127" s="218" t="s">
        <v>148</v>
      </c>
      <c r="D127" s="89" t="s">
        <v>146</v>
      </c>
      <c r="E127" s="79">
        <v>0</v>
      </c>
      <c r="F127" s="79">
        <f>G127+H127+I127+J127+K127</f>
        <v>9575</v>
      </c>
      <c r="G127" s="79">
        <v>1915</v>
      </c>
      <c r="H127" s="79">
        <v>1915</v>
      </c>
      <c r="I127" s="79">
        <v>1915</v>
      </c>
      <c r="J127" s="79">
        <v>1915</v>
      </c>
      <c r="K127" s="79">
        <v>1915</v>
      </c>
      <c r="L127" s="218" t="s">
        <v>56</v>
      </c>
      <c r="M127" s="346"/>
    </row>
    <row r="128" spans="1:13" ht="39.75" customHeight="1" x14ac:dyDescent="0.25">
      <c r="A128" s="341"/>
      <c r="B128" s="349"/>
      <c r="C128" s="218" t="s">
        <v>148</v>
      </c>
      <c r="D128" s="89" t="s">
        <v>147</v>
      </c>
      <c r="E128" s="79">
        <v>0</v>
      </c>
      <c r="F128" s="79">
        <f>G128+H128+I128+J128+K128</f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218" t="s">
        <v>56</v>
      </c>
      <c r="M128" s="346"/>
    </row>
    <row r="129" spans="1:13" ht="42.75" customHeight="1" x14ac:dyDescent="0.25">
      <c r="A129" s="342"/>
      <c r="B129" s="350"/>
      <c r="C129" s="218" t="s">
        <v>148</v>
      </c>
      <c r="D129" s="89" t="s">
        <v>57</v>
      </c>
      <c r="E129" s="79">
        <v>0</v>
      </c>
      <c r="F129" s="79">
        <f t="shared" ref="F129" si="119">G129+H129+I129+J129+K129</f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218" t="s">
        <v>56</v>
      </c>
      <c r="M129" s="347"/>
    </row>
    <row r="130" spans="1:13" ht="31.5" customHeight="1" x14ac:dyDescent="0.25">
      <c r="A130" s="340" t="s">
        <v>348</v>
      </c>
      <c r="B130" s="348" t="s">
        <v>375</v>
      </c>
      <c r="C130" s="218"/>
      <c r="D130" s="223" t="s">
        <v>55</v>
      </c>
      <c r="E130" s="41">
        <f>E131+E132+E133</f>
        <v>0</v>
      </c>
      <c r="F130" s="41">
        <f t="shared" ref="F130:K130" si="120">F131+F132+F133</f>
        <v>14258.600000000002</v>
      </c>
      <c r="G130" s="41">
        <f t="shared" si="120"/>
        <v>2265.8000000000002</v>
      </c>
      <c r="H130" s="41">
        <f t="shared" si="120"/>
        <v>2998.2</v>
      </c>
      <c r="I130" s="41">
        <f t="shared" si="120"/>
        <v>2998.2</v>
      </c>
      <c r="J130" s="41">
        <f t="shared" si="120"/>
        <v>2998.2</v>
      </c>
      <c r="K130" s="41">
        <f t="shared" si="120"/>
        <v>2998.2</v>
      </c>
      <c r="L130" s="42" t="s">
        <v>56</v>
      </c>
      <c r="M130" s="345"/>
    </row>
    <row r="131" spans="1:13" ht="42.75" customHeight="1" x14ac:dyDescent="0.25">
      <c r="A131" s="341"/>
      <c r="B131" s="349"/>
      <c r="C131" s="218" t="s">
        <v>148</v>
      </c>
      <c r="D131" s="89" t="s">
        <v>146</v>
      </c>
      <c r="E131" s="79">
        <v>0</v>
      </c>
      <c r="F131" s="79">
        <f>G131+H131+I131+J131+K131</f>
        <v>14258.600000000002</v>
      </c>
      <c r="G131" s="79">
        <v>2265.8000000000002</v>
      </c>
      <c r="H131" s="79">
        <v>2998.2</v>
      </c>
      <c r="I131" s="79">
        <v>2998.2</v>
      </c>
      <c r="J131" s="79">
        <v>2998.2</v>
      </c>
      <c r="K131" s="79">
        <v>2998.2</v>
      </c>
      <c r="L131" s="218" t="s">
        <v>56</v>
      </c>
      <c r="M131" s="346"/>
    </row>
    <row r="132" spans="1:13" ht="42.75" customHeight="1" x14ac:dyDescent="0.25">
      <c r="A132" s="341"/>
      <c r="B132" s="349"/>
      <c r="C132" s="218" t="s">
        <v>148</v>
      </c>
      <c r="D132" s="89" t="s">
        <v>147</v>
      </c>
      <c r="E132" s="79">
        <v>0</v>
      </c>
      <c r="F132" s="79">
        <f>G132+H132+I132+J132+K132</f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218" t="s">
        <v>56</v>
      </c>
      <c r="M132" s="346"/>
    </row>
    <row r="133" spans="1:13" ht="42.75" customHeight="1" x14ac:dyDescent="0.25">
      <c r="A133" s="342"/>
      <c r="B133" s="350"/>
      <c r="C133" s="218" t="s">
        <v>148</v>
      </c>
      <c r="D133" s="89" t="s">
        <v>57</v>
      </c>
      <c r="E133" s="79">
        <v>0</v>
      </c>
      <c r="F133" s="79">
        <f t="shared" ref="F133" si="121">G133+H133+I133+J133+K133</f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218" t="s">
        <v>56</v>
      </c>
      <c r="M133" s="347"/>
    </row>
    <row r="134" spans="1:13" ht="42.75" customHeight="1" x14ac:dyDescent="0.25">
      <c r="A134" s="340" t="s">
        <v>349</v>
      </c>
      <c r="B134" s="348" t="s">
        <v>380</v>
      </c>
      <c r="C134" s="218"/>
      <c r="D134" s="223" t="s">
        <v>55</v>
      </c>
      <c r="E134" s="41">
        <f>E135+E136+E137</f>
        <v>0</v>
      </c>
      <c r="F134" s="41">
        <f t="shared" ref="F134:K134" si="122">F135+F136+F137</f>
        <v>790</v>
      </c>
      <c r="G134" s="41">
        <f t="shared" si="122"/>
        <v>158</v>
      </c>
      <c r="H134" s="41">
        <f t="shared" si="122"/>
        <v>158</v>
      </c>
      <c r="I134" s="41">
        <f t="shared" si="122"/>
        <v>158</v>
      </c>
      <c r="J134" s="41">
        <f t="shared" si="122"/>
        <v>158</v>
      </c>
      <c r="K134" s="41">
        <f t="shared" si="122"/>
        <v>158</v>
      </c>
      <c r="L134" s="42" t="s">
        <v>56</v>
      </c>
      <c r="M134" s="345"/>
    </row>
    <row r="135" spans="1:13" ht="42.75" customHeight="1" x14ac:dyDescent="0.25">
      <c r="A135" s="341"/>
      <c r="B135" s="349"/>
      <c r="C135" s="218" t="s">
        <v>148</v>
      </c>
      <c r="D135" s="89" t="s">
        <v>146</v>
      </c>
      <c r="E135" s="79">
        <v>0</v>
      </c>
      <c r="F135" s="79">
        <f>G135+H135+I135+J135+K135</f>
        <v>790</v>
      </c>
      <c r="G135" s="79">
        <v>158</v>
      </c>
      <c r="H135" s="79">
        <v>158</v>
      </c>
      <c r="I135" s="79">
        <v>158</v>
      </c>
      <c r="J135" s="79">
        <v>158</v>
      </c>
      <c r="K135" s="79">
        <v>158</v>
      </c>
      <c r="L135" s="218" t="s">
        <v>56</v>
      </c>
      <c r="M135" s="346"/>
    </row>
    <row r="136" spans="1:13" ht="42.75" customHeight="1" x14ac:dyDescent="0.25">
      <c r="A136" s="341"/>
      <c r="B136" s="349"/>
      <c r="C136" s="218" t="s">
        <v>148</v>
      </c>
      <c r="D136" s="89" t="s">
        <v>147</v>
      </c>
      <c r="E136" s="79">
        <v>0</v>
      </c>
      <c r="F136" s="79">
        <f>G136+H136+I136+J136+K136</f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218" t="s">
        <v>56</v>
      </c>
      <c r="M136" s="346"/>
    </row>
    <row r="137" spans="1:13" ht="42.75" customHeight="1" x14ac:dyDescent="0.25">
      <c r="A137" s="342"/>
      <c r="B137" s="350"/>
      <c r="C137" s="218" t="s">
        <v>148</v>
      </c>
      <c r="D137" s="89" t="s">
        <v>57</v>
      </c>
      <c r="E137" s="79">
        <v>0</v>
      </c>
      <c r="F137" s="79">
        <f t="shared" ref="F137" si="123">G137+H137+I137+J137+K137</f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218" t="s">
        <v>56</v>
      </c>
      <c r="M137" s="347"/>
    </row>
    <row r="138" spans="1:13" ht="42.75" customHeight="1" x14ac:dyDescent="0.25">
      <c r="A138" s="340" t="s">
        <v>350</v>
      </c>
      <c r="B138" s="348" t="s">
        <v>336</v>
      </c>
      <c r="C138" s="218"/>
      <c r="D138" s="223" t="s">
        <v>55</v>
      </c>
      <c r="E138" s="41">
        <f>E139+E140+E141</f>
        <v>0</v>
      </c>
      <c r="F138" s="41">
        <f t="shared" ref="F138:K138" si="124">F139+F140+F141</f>
        <v>2765.3999999999996</v>
      </c>
      <c r="G138" s="41">
        <f t="shared" si="124"/>
        <v>1083</v>
      </c>
      <c r="H138" s="41">
        <f t="shared" si="124"/>
        <v>420.6</v>
      </c>
      <c r="I138" s="41">
        <f t="shared" si="124"/>
        <v>420.6</v>
      </c>
      <c r="J138" s="41">
        <f t="shared" si="124"/>
        <v>420.6</v>
      </c>
      <c r="K138" s="41">
        <f t="shared" si="124"/>
        <v>420.6</v>
      </c>
      <c r="L138" s="42" t="s">
        <v>56</v>
      </c>
      <c r="M138" s="345"/>
    </row>
    <row r="139" spans="1:13" ht="42.75" customHeight="1" x14ac:dyDescent="0.25">
      <c r="A139" s="341"/>
      <c r="B139" s="349"/>
      <c r="C139" s="218" t="s">
        <v>148</v>
      </c>
      <c r="D139" s="89" t="s">
        <v>146</v>
      </c>
      <c r="E139" s="79">
        <v>0</v>
      </c>
      <c r="F139" s="79">
        <f>G139+H139+I139+J139+K139</f>
        <v>2765.3999999999996</v>
      </c>
      <c r="G139" s="79">
        <v>1083</v>
      </c>
      <c r="H139" s="79">
        <v>420.6</v>
      </c>
      <c r="I139" s="79">
        <v>420.6</v>
      </c>
      <c r="J139" s="79">
        <v>420.6</v>
      </c>
      <c r="K139" s="79">
        <v>420.6</v>
      </c>
      <c r="L139" s="218" t="s">
        <v>56</v>
      </c>
      <c r="M139" s="346"/>
    </row>
    <row r="140" spans="1:13" ht="42.75" customHeight="1" x14ac:dyDescent="0.25">
      <c r="A140" s="341"/>
      <c r="B140" s="349"/>
      <c r="C140" s="218" t="s">
        <v>148</v>
      </c>
      <c r="D140" s="89" t="s">
        <v>147</v>
      </c>
      <c r="E140" s="79">
        <v>0</v>
      </c>
      <c r="F140" s="79">
        <f>G140+H140+I140+J140+K140</f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0</v>
      </c>
      <c r="L140" s="218" t="s">
        <v>56</v>
      </c>
      <c r="M140" s="346"/>
    </row>
    <row r="141" spans="1:13" ht="42.75" customHeight="1" x14ac:dyDescent="0.25">
      <c r="A141" s="342"/>
      <c r="B141" s="350"/>
      <c r="C141" s="218" t="s">
        <v>148</v>
      </c>
      <c r="D141" s="89" t="s">
        <v>57</v>
      </c>
      <c r="E141" s="79">
        <v>0</v>
      </c>
      <c r="F141" s="79">
        <f t="shared" ref="F141" si="125">G141+H141+I141+J141+K141</f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218" t="s">
        <v>56</v>
      </c>
      <c r="M141" s="347"/>
    </row>
    <row r="142" spans="1:13" ht="42.75" customHeight="1" x14ac:dyDescent="0.25">
      <c r="A142" s="340" t="s">
        <v>351</v>
      </c>
      <c r="B142" s="348" t="s">
        <v>337</v>
      </c>
      <c r="C142" s="218"/>
      <c r="D142" s="223" t="s">
        <v>55</v>
      </c>
      <c r="E142" s="41">
        <f>E143+E144+E145</f>
        <v>0</v>
      </c>
      <c r="F142" s="41">
        <f t="shared" ref="F142:K142" si="126">F143+F144+F145</f>
        <v>6500</v>
      </c>
      <c r="G142" s="41">
        <f t="shared" si="126"/>
        <v>1300</v>
      </c>
      <c r="H142" s="41">
        <f t="shared" si="126"/>
        <v>1300</v>
      </c>
      <c r="I142" s="41">
        <f t="shared" si="126"/>
        <v>1300</v>
      </c>
      <c r="J142" s="41">
        <f t="shared" si="126"/>
        <v>1300</v>
      </c>
      <c r="K142" s="41">
        <f t="shared" si="126"/>
        <v>1300</v>
      </c>
      <c r="L142" s="42" t="s">
        <v>56</v>
      </c>
      <c r="M142" s="345"/>
    </row>
    <row r="143" spans="1:13" ht="42.75" customHeight="1" x14ac:dyDescent="0.25">
      <c r="A143" s="341"/>
      <c r="B143" s="349"/>
      <c r="C143" s="218" t="s">
        <v>148</v>
      </c>
      <c r="D143" s="89" t="s">
        <v>146</v>
      </c>
      <c r="E143" s="79">
        <v>0</v>
      </c>
      <c r="F143" s="79">
        <f>G143+H143+I143+J143+K143</f>
        <v>6500</v>
      </c>
      <c r="G143" s="79">
        <v>1300</v>
      </c>
      <c r="H143" s="79">
        <v>1300</v>
      </c>
      <c r="I143" s="79">
        <v>1300</v>
      </c>
      <c r="J143" s="79">
        <v>1300</v>
      </c>
      <c r="K143" s="79">
        <v>1300</v>
      </c>
      <c r="L143" s="218" t="s">
        <v>56</v>
      </c>
      <c r="M143" s="346"/>
    </row>
    <row r="144" spans="1:13" ht="42.75" customHeight="1" x14ac:dyDescent="0.25">
      <c r="A144" s="341"/>
      <c r="B144" s="349"/>
      <c r="C144" s="218" t="s">
        <v>148</v>
      </c>
      <c r="D144" s="89" t="s">
        <v>147</v>
      </c>
      <c r="E144" s="79">
        <v>0</v>
      </c>
      <c r="F144" s="79">
        <f>G144+H144+I144+J144+K144</f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218" t="s">
        <v>56</v>
      </c>
      <c r="M144" s="346"/>
    </row>
    <row r="145" spans="1:13" ht="42.75" customHeight="1" x14ac:dyDescent="0.25">
      <c r="A145" s="342"/>
      <c r="B145" s="350"/>
      <c r="C145" s="218" t="s">
        <v>148</v>
      </c>
      <c r="D145" s="89" t="s">
        <v>57</v>
      </c>
      <c r="E145" s="79">
        <v>0</v>
      </c>
      <c r="F145" s="79">
        <f t="shared" ref="F145" si="127">G145+H145+I145+J145+K145</f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218" t="s">
        <v>56</v>
      </c>
      <c r="M145" s="347"/>
    </row>
    <row r="146" spans="1:13" ht="42.75" customHeight="1" x14ac:dyDescent="0.25">
      <c r="A146" s="340" t="s">
        <v>352</v>
      </c>
      <c r="B146" s="348" t="s">
        <v>338</v>
      </c>
      <c r="C146" s="218"/>
      <c r="D146" s="223" t="s">
        <v>55</v>
      </c>
      <c r="E146" s="41">
        <f>E147+E148+E149</f>
        <v>0</v>
      </c>
      <c r="F146" s="41">
        <f t="shared" ref="F146:K146" si="128">F147+F148+F149</f>
        <v>100</v>
      </c>
      <c r="G146" s="41">
        <f t="shared" si="128"/>
        <v>20</v>
      </c>
      <c r="H146" s="41">
        <f t="shared" si="128"/>
        <v>20</v>
      </c>
      <c r="I146" s="41">
        <f t="shared" si="128"/>
        <v>20</v>
      </c>
      <c r="J146" s="41">
        <f t="shared" si="128"/>
        <v>20</v>
      </c>
      <c r="K146" s="41">
        <f t="shared" si="128"/>
        <v>20</v>
      </c>
      <c r="L146" s="42" t="s">
        <v>56</v>
      </c>
      <c r="M146" s="345"/>
    </row>
    <row r="147" spans="1:13" ht="42.75" customHeight="1" x14ac:dyDescent="0.25">
      <c r="A147" s="341"/>
      <c r="B147" s="349"/>
      <c r="C147" s="218" t="s">
        <v>148</v>
      </c>
      <c r="D147" s="89" t="s">
        <v>146</v>
      </c>
      <c r="E147" s="79">
        <v>0</v>
      </c>
      <c r="F147" s="79">
        <f>G147+H147+I147+J147+K147</f>
        <v>100</v>
      </c>
      <c r="G147" s="79">
        <v>20</v>
      </c>
      <c r="H147" s="79">
        <v>20</v>
      </c>
      <c r="I147" s="79">
        <v>20</v>
      </c>
      <c r="J147" s="79">
        <v>20</v>
      </c>
      <c r="K147" s="79">
        <v>20</v>
      </c>
      <c r="L147" s="218" t="s">
        <v>56</v>
      </c>
      <c r="M147" s="346"/>
    </row>
    <row r="148" spans="1:13" ht="42.75" customHeight="1" x14ac:dyDescent="0.25">
      <c r="A148" s="341"/>
      <c r="B148" s="349"/>
      <c r="C148" s="218" t="s">
        <v>148</v>
      </c>
      <c r="D148" s="89" t="s">
        <v>147</v>
      </c>
      <c r="E148" s="79">
        <v>0</v>
      </c>
      <c r="F148" s="79">
        <f>G148+H148+I148+J148+K148</f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218" t="s">
        <v>56</v>
      </c>
      <c r="M148" s="346"/>
    </row>
    <row r="149" spans="1:13" ht="42.75" customHeight="1" x14ac:dyDescent="0.25">
      <c r="A149" s="342"/>
      <c r="B149" s="350"/>
      <c r="C149" s="218" t="s">
        <v>148</v>
      </c>
      <c r="D149" s="89" t="s">
        <v>57</v>
      </c>
      <c r="E149" s="79">
        <v>0</v>
      </c>
      <c r="F149" s="79">
        <f t="shared" ref="F149" si="129">G149+H149+I149+J149+K149</f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218" t="s">
        <v>56</v>
      </c>
      <c r="M149" s="347"/>
    </row>
    <row r="150" spans="1:13" ht="42.75" customHeight="1" x14ac:dyDescent="0.25">
      <c r="A150" s="340" t="s">
        <v>353</v>
      </c>
      <c r="B150" s="348" t="s">
        <v>339</v>
      </c>
      <c r="C150" s="218"/>
      <c r="D150" s="223" t="s">
        <v>55</v>
      </c>
      <c r="E150" s="41">
        <f>E151+E152+E153</f>
        <v>0</v>
      </c>
      <c r="F150" s="41">
        <f t="shared" ref="F150:K150" si="130">F151+F152+F153</f>
        <v>750</v>
      </c>
      <c r="G150" s="41">
        <f t="shared" si="130"/>
        <v>150</v>
      </c>
      <c r="H150" s="41">
        <f t="shared" si="130"/>
        <v>150</v>
      </c>
      <c r="I150" s="41">
        <f t="shared" si="130"/>
        <v>150</v>
      </c>
      <c r="J150" s="41">
        <f t="shared" si="130"/>
        <v>150</v>
      </c>
      <c r="K150" s="41">
        <f t="shared" si="130"/>
        <v>150</v>
      </c>
      <c r="L150" s="42" t="s">
        <v>56</v>
      </c>
      <c r="M150" s="345"/>
    </row>
    <row r="151" spans="1:13" ht="42.75" customHeight="1" x14ac:dyDescent="0.25">
      <c r="A151" s="341"/>
      <c r="B151" s="349"/>
      <c r="C151" s="218" t="s">
        <v>148</v>
      </c>
      <c r="D151" s="89" t="s">
        <v>146</v>
      </c>
      <c r="E151" s="79">
        <v>0</v>
      </c>
      <c r="F151" s="79">
        <f>G151+H151+I151+J151+K151</f>
        <v>750</v>
      </c>
      <c r="G151" s="79">
        <v>150</v>
      </c>
      <c r="H151" s="79">
        <v>150</v>
      </c>
      <c r="I151" s="79">
        <v>150</v>
      </c>
      <c r="J151" s="79">
        <v>150</v>
      </c>
      <c r="K151" s="79">
        <v>150</v>
      </c>
      <c r="L151" s="218" t="s">
        <v>56</v>
      </c>
      <c r="M151" s="346"/>
    </row>
    <row r="152" spans="1:13" ht="42.75" customHeight="1" x14ac:dyDescent="0.25">
      <c r="A152" s="341"/>
      <c r="B152" s="349"/>
      <c r="C152" s="218" t="s">
        <v>148</v>
      </c>
      <c r="D152" s="89" t="s">
        <v>147</v>
      </c>
      <c r="E152" s="79">
        <v>0</v>
      </c>
      <c r="F152" s="79">
        <f>G152+H152+I152+J152+K152</f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218" t="s">
        <v>56</v>
      </c>
      <c r="M152" s="346"/>
    </row>
    <row r="153" spans="1:13" ht="42.75" customHeight="1" x14ac:dyDescent="0.25">
      <c r="A153" s="342"/>
      <c r="B153" s="350"/>
      <c r="C153" s="218" t="s">
        <v>148</v>
      </c>
      <c r="D153" s="89" t="s">
        <v>57</v>
      </c>
      <c r="E153" s="79">
        <v>0</v>
      </c>
      <c r="F153" s="79">
        <f t="shared" ref="F153" si="131">G153+H153+I153+J153+K153</f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218" t="s">
        <v>56</v>
      </c>
      <c r="M153" s="347"/>
    </row>
    <row r="154" spans="1:13" ht="42.75" customHeight="1" x14ac:dyDescent="0.25">
      <c r="A154" s="340" t="s">
        <v>354</v>
      </c>
      <c r="B154" s="348" t="s">
        <v>340</v>
      </c>
      <c r="C154" s="218"/>
      <c r="D154" s="223" t="s">
        <v>55</v>
      </c>
      <c r="E154" s="41">
        <f>E155+E156+E157</f>
        <v>0</v>
      </c>
      <c r="F154" s="41">
        <f t="shared" ref="F154:K154" si="132">F155+F156+F157</f>
        <v>3450</v>
      </c>
      <c r="G154" s="41">
        <f t="shared" si="132"/>
        <v>690</v>
      </c>
      <c r="H154" s="41">
        <f t="shared" si="132"/>
        <v>690</v>
      </c>
      <c r="I154" s="41">
        <f t="shared" si="132"/>
        <v>690</v>
      </c>
      <c r="J154" s="41">
        <f t="shared" si="132"/>
        <v>690</v>
      </c>
      <c r="K154" s="41">
        <f t="shared" si="132"/>
        <v>690</v>
      </c>
      <c r="L154" s="42" t="s">
        <v>56</v>
      </c>
      <c r="M154" s="345"/>
    </row>
    <row r="155" spans="1:13" ht="42.75" customHeight="1" x14ac:dyDescent="0.25">
      <c r="A155" s="341"/>
      <c r="B155" s="349"/>
      <c r="C155" s="218" t="s">
        <v>148</v>
      </c>
      <c r="D155" s="89" t="s">
        <v>146</v>
      </c>
      <c r="E155" s="79">
        <v>0</v>
      </c>
      <c r="F155" s="79">
        <f>G155+H155+I155+J155+K155</f>
        <v>3450</v>
      </c>
      <c r="G155" s="79">
        <v>690</v>
      </c>
      <c r="H155" s="79">
        <v>690</v>
      </c>
      <c r="I155" s="79">
        <v>690</v>
      </c>
      <c r="J155" s="79">
        <v>690</v>
      </c>
      <c r="K155" s="79">
        <v>690</v>
      </c>
      <c r="L155" s="218" t="s">
        <v>56</v>
      </c>
      <c r="M155" s="346"/>
    </row>
    <row r="156" spans="1:13" ht="42.75" customHeight="1" x14ac:dyDescent="0.25">
      <c r="A156" s="341"/>
      <c r="B156" s="349"/>
      <c r="C156" s="218" t="s">
        <v>148</v>
      </c>
      <c r="D156" s="89" t="s">
        <v>147</v>
      </c>
      <c r="E156" s="79">
        <v>0</v>
      </c>
      <c r="F156" s="79">
        <f>G156+H156+I156+J156+K156</f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218" t="s">
        <v>56</v>
      </c>
      <c r="M156" s="346"/>
    </row>
    <row r="157" spans="1:13" ht="42.75" customHeight="1" x14ac:dyDescent="0.25">
      <c r="A157" s="342"/>
      <c r="B157" s="350"/>
      <c r="C157" s="218" t="s">
        <v>148</v>
      </c>
      <c r="D157" s="89" t="s">
        <v>57</v>
      </c>
      <c r="E157" s="79">
        <v>0</v>
      </c>
      <c r="F157" s="79">
        <f t="shared" ref="F157" si="133">G157+H157+I157+J157+K157</f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218" t="s">
        <v>56</v>
      </c>
      <c r="M157" s="347"/>
    </row>
    <row r="158" spans="1:13" ht="42.75" customHeight="1" x14ac:dyDescent="0.25">
      <c r="A158" s="340" t="s">
        <v>355</v>
      </c>
      <c r="B158" s="348" t="s">
        <v>48</v>
      </c>
      <c r="C158" s="218"/>
      <c r="D158" s="223" t="s">
        <v>55</v>
      </c>
      <c r="E158" s="41">
        <f>E159+E160+E161</f>
        <v>0</v>
      </c>
      <c r="F158" s="41">
        <f t="shared" ref="F158" si="134">F159+F160+F161</f>
        <v>1500</v>
      </c>
      <c r="G158" s="41">
        <f>G159+G160+G161</f>
        <v>1500</v>
      </c>
      <c r="H158" s="41">
        <f t="shared" ref="H158:K158" si="135">H159+H160+H161</f>
        <v>0</v>
      </c>
      <c r="I158" s="41">
        <f t="shared" si="135"/>
        <v>0</v>
      </c>
      <c r="J158" s="41">
        <f t="shared" si="135"/>
        <v>0</v>
      </c>
      <c r="K158" s="41">
        <f t="shared" si="135"/>
        <v>0</v>
      </c>
      <c r="L158" s="42" t="s">
        <v>56</v>
      </c>
      <c r="M158" s="345"/>
    </row>
    <row r="159" spans="1:13" ht="42.75" customHeight="1" x14ac:dyDescent="0.25">
      <c r="A159" s="341"/>
      <c r="B159" s="349"/>
      <c r="C159" s="218" t="s">
        <v>148</v>
      </c>
      <c r="D159" s="89" t="s">
        <v>146</v>
      </c>
      <c r="E159" s="79">
        <v>0</v>
      </c>
      <c r="F159" s="79">
        <f>G159+H159+I159+J159+K159</f>
        <v>1500</v>
      </c>
      <c r="G159" s="79">
        <v>1500</v>
      </c>
      <c r="H159" s="79">
        <v>0</v>
      </c>
      <c r="I159" s="79">
        <v>0</v>
      </c>
      <c r="J159" s="79">
        <v>0</v>
      </c>
      <c r="K159" s="79">
        <v>0</v>
      </c>
      <c r="L159" s="218" t="s">
        <v>56</v>
      </c>
      <c r="M159" s="346"/>
    </row>
    <row r="160" spans="1:13" ht="42.75" customHeight="1" x14ac:dyDescent="0.25">
      <c r="A160" s="341"/>
      <c r="B160" s="349"/>
      <c r="C160" s="218" t="s">
        <v>148</v>
      </c>
      <c r="D160" s="89" t="s">
        <v>147</v>
      </c>
      <c r="E160" s="79">
        <v>0</v>
      </c>
      <c r="F160" s="79">
        <f>G160+H160+I160+J160+K160</f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218" t="s">
        <v>56</v>
      </c>
      <c r="M160" s="346"/>
    </row>
    <row r="161" spans="1:13" ht="42.75" customHeight="1" x14ac:dyDescent="0.25">
      <c r="A161" s="342"/>
      <c r="B161" s="350"/>
      <c r="C161" s="218" t="s">
        <v>148</v>
      </c>
      <c r="D161" s="89" t="s">
        <v>57</v>
      </c>
      <c r="E161" s="79">
        <v>0</v>
      </c>
      <c r="F161" s="79">
        <f t="shared" ref="F161" si="136">G161+H161+I161+J161+K161</f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218" t="s">
        <v>56</v>
      </c>
      <c r="M161" s="347"/>
    </row>
    <row r="162" spans="1:13" ht="31.5" customHeight="1" x14ac:dyDescent="0.25">
      <c r="A162" s="357" t="s">
        <v>72</v>
      </c>
      <c r="B162" s="360" t="s">
        <v>276</v>
      </c>
      <c r="C162" s="164"/>
      <c r="D162" s="165" t="s">
        <v>55</v>
      </c>
      <c r="E162" s="166">
        <f>E163+E164+E165</f>
        <v>0</v>
      </c>
      <c r="F162" s="166">
        <f t="shared" ref="F162:K162" si="137">F163+F164+F165</f>
        <v>13995</v>
      </c>
      <c r="G162" s="166">
        <f t="shared" si="137"/>
        <v>1655</v>
      </c>
      <c r="H162" s="166">
        <f t="shared" si="137"/>
        <v>3085</v>
      </c>
      <c r="I162" s="166">
        <f t="shared" si="137"/>
        <v>3085</v>
      </c>
      <c r="J162" s="166">
        <f t="shared" si="137"/>
        <v>3085</v>
      </c>
      <c r="K162" s="166">
        <f t="shared" si="137"/>
        <v>3085</v>
      </c>
      <c r="L162" s="167" t="s">
        <v>56</v>
      </c>
      <c r="M162" s="167"/>
    </row>
    <row r="163" spans="1:13" ht="42.75" customHeight="1" x14ac:dyDescent="0.25">
      <c r="A163" s="358"/>
      <c r="B163" s="361"/>
      <c r="C163" s="164" t="s">
        <v>148</v>
      </c>
      <c r="D163" s="168" t="s">
        <v>146</v>
      </c>
      <c r="E163" s="169">
        <f>E167+E171+E175+E179+E183+E187</f>
        <v>0</v>
      </c>
      <c r="F163" s="169">
        <f>F167+F171+F175+F179+F183+F187</f>
        <v>13995</v>
      </c>
      <c r="G163" s="169">
        <f t="shared" ref="G163:K163" si="138">G167+G171+G175+G179+G183+G187</f>
        <v>1655</v>
      </c>
      <c r="H163" s="169">
        <f t="shared" si="138"/>
        <v>3085</v>
      </c>
      <c r="I163" s="169">
        <f t="shared" si="138"/>
        <v>3085</v>
      </c>
      <c r="J163" s="169">
        <f t="shared" si="138"/>
        <v>3085</v>
      </c>
      <c r="K163" s="169">
        <f t="shared" si="138"/>
        <v>3085</v>
      </c>
      <c r="L163" s="164" t="s">
        <v>56</v>
      </c>
      <c r="M163" s="164"/>
    </row>
    <row r="164" spans="1:13" ht="42.75" customHeight="1" x14ac:dyDescent="0.25">
      <c r="A164" s="358"/>
      <c r="B164" s="361"/>
      <c r="C164" s="164" t="s">
        <v>148</v>
      </c>
      <c r="D164" s="168" t="s">
        <v>147</v>
      </c>
      <c r="E164" s="169">
        <v>0</v>
      </c>
      <c r="F164" s="169">
        <f>G164+H164+I164+J164+K164</f>
        <v>0</v>
      </c>
      <c r="G164" s="169">
        <v>0</v>
      </c>
      <c r="H164" s="169">
        <v>0</v>
      </c>
      <c r="I164" s="169">
        <v>0</v>
      </c>
      <c r="J164" s="169">
        <v>0</v>
      </c>
      <c r="K164" s="169">
        <v>0</v>
      </c>
      <c r="L164" s="164" t="s">
        <v>56</v>
      </c>
      <c r="M164" s="164"/>
    </row>
    <row r="165" spans="1:13" ht="42.75" customHeight="1" x14ac:dyDescent="0.25">
      <c r="A165" s="359"/>
      <c r="B165" s="362"/>
      <c r="C165" s="164" t="s">
        <v>148</v>
      </c>
      <c r="D165" s="168" t="s">
        <v>57</v>
      </c>
      <c r="E165" s="169">
        <v>0</v>
      </c>
      <c r="F165" s="169">
        <f t="shared" ref="F165" si="139">G165+H165+I165+J165+K165</f>
        <v>0</v>
      </c>
      <c r="G165" s="169">
        <v>0</v>
      </c>
      <c r="H165" s="169">
        <v>0</v>
      </c>
      <c r="I165" s="169">
        <v>0</v>
      </c>
      <c r="J165" s="169">
        <v>0</v>
      </c>
      <c r="K165" s="169">
        <v>0</v>
      </c>
      <c r="L165" s="164" t="s">
        <v>56</v>
      </c>
      <c r="M165" s="164"/>
    </row>
    <row r="166" spans="1:13" ht="29.25" customHeight="1" x14ac:dyDescent="0.25">
      <c r="A166" s="340" t="s">
        <v>76</v>
      </c>
      <c r="B166" s="348" t="s">
        <v>383</v>
      </c>
      <c r="C166" s="218"/>
      <c r="D166" s="223" t="s">
        <v>55</v>
      </c>
      <c r="E166" s="41">
        <f>E167+E168+E169</f>
        <v>0</v>
      </c>
      <c r="F166" s="41">
        <f t="shared" ref="F166:K166" si="140">F167+F168+F169</f>
        <v>750</v>
      </c>
      <c r="G166" s="41">
        <f t="shared" si="140"/>
        <v>150</v>
      </c>
      <c r="H166" s="41">
        <f t="shared" si="140"/>
        <v>150</v>
      </c>
      <c r="I166" s="41">
        <f t="shared" si="140"/>
        <v>150</v>
      </c>
      <c r="J166" s="41">
        <f t="shared" si="140"/>
        <v>150</v>
      </c>
      <c r="K166" s="41">
        <f t="shared" si="140"/>
        <v>150</v>
      </c>
      <c r="L166" s="42" t="s">
        <v>56</v>
      </c>
      <c r="M166" s="42"/>
    </row>
    <row r="167" spans="1:13" ht="38.25" x14ac:dyDescent="0.25">
      <c r="A167" s="341"/>
      <c r="B167" s="349"/>
      <c r="C167" s="218" t="s">
        <v>148</v>
      </c>
      <c r="D167" s="89" t="s">
        <v>146</v>
      </c>
      <c r="E167" s="79">
        <v>0</v>
      </c>
      <c r="F167" s="79">
        <f>G167+H167+I167+J167+K167</f>
        <v>750</v>
      </c>
      <c r="G167" s="79">
        <v>150</v>
      </c>
      <c r="H167" s="79">
        <v>150</v>
      </c>
      <c r="I167" s="79">
        <v>150</v>
      </c>
      <c r="J167" s="79">
        <v>150</v>
      </c>
      <c r="K167" s="79">
        <v>150</v>
      </c>
      <c r="L167" s="218" t="s">
        <v>56</v>
      </c>
      <c r="M167" s="207"/>
    </row>
    <row r="168" spans="1:13" ht="38.25" x14ac:dyDescent="0.25">
      <c r="A168" s="341"/>
      <c r="B168" s="349"/>
      <c r="C168" s="218" t="s">
        <v>148</v>
      </c>
      <c r="D168" s="89" t="s">
        <v>147</v>
      </c>
      <c r="E168" s="79">
        <v>0</v>
      </c>
      <c r="F168" s="79">
        <f>G168+H168+I168+J168+K168</f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218" t="s">
        <v>56</v>
      </c>
      <c r="M168" s="207"/>
    </row>
    <row r="169" spans="1:13" ht="38.25" x14ac:dyDescent="0.25">
      <c r="A169" s="342"/>
      <c r="B169" s="350"/>
      <c r="C169" s="218" t="s">
        <v>148</v>
      </c>
      <c r="D169" s="89" t="s">
        <v>57</v>
      </c>
      <c r="E169" s="79">
        <v>0</v>
      </c>
      <c r="F169" s="79">
        <f t="shared" ref="F169" si="141">G169+H169+I169+J169+K169</f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218" t="s">
        <v>56</v>
      </c>
      <c r="M169" s="207"/>
    </row>
    <row r="170" spans="1:13" ht="25.5" customHeight="1" x14ac:dyDescent="0.25">
      <c r="A170" s="340" t="s">
        <v>261</v>
      </c>
      <c r="B170" s="348" t="s">
        <v>386</v>
      </c>
      <c r="C170" s="218"/>
      <c r="D170" s="223" t="s">
        <v>55</v>
      </c>
      <c r="E170" s="41">
        <f>E171+E172+E173</f>
        <v>0</v>
      </c>
      <c r="F170" s="41">
        <f t="shared" ref="F170:K170" si="142">F171+F172+F173</f>
        <v>2250</v>
      </c>
      <c r="G170" s="41">
        <f t="shared" si="142"/>
        <v>450</v>
      </c>
      <c r="H170" s="41">
        <f t="shared" si="142"/>
        <v>450</v>
      </c>
      <c r="I170" s="41">
        <f t="shared" si="142"/>
        <v>450</v>
      </c>
      <c r="J170" s="41">
        <f t="shared" si="142"/>
        <v>450</v>
      </c>
      <c r="K170" s="41">
        <f t="shared" si="142"/>
        <v>450</v>
      </c>
      <c r="L170" s="42" t="s">
        <v>56</v>
      </c>
      <c r="M170" s="42"/>
    </row>
    <row r="171" spans="1:13" ht="38.25" x14ac:dyDescent="0.25">
      <c r="A171" s="341"/>
      <c r="B171" s="349"/>
      <c r="C171" s="218" t="s">
        <v>148</v>
      </c>
      <c r="D171" s="89" t="s">
        <v>146</v>
      </c>
      <c r="E171" s="79">
        <v>0</v>
      </c>
      <c r="F171" s="79">
        <f>G171+H171+I171+J171+K171</f>
        <v>2250</v>
      </c>
      <c r="G171" s="79">
        <v>450</v>
      </c>
      <c r="H171" s="79">
        <v>450</v>
      </c>
      <c r="I171" s="79">
        <v>450</v>
      </c>
      <c r="J171" s="79">
        <v>450</v>
      </c>
      <c r="K171" s="79">
        <v>450</v>
      </c>
      <c r="L171" s="218" t="s">
        <v>56</v>
      </c>
      <c r="M171" s="207"/>
    </row>
    <row r="172" spans="1:13" ht="38.25" x14ac:dyDescent="0.25">
      <c r="A172" s="341"/>
      <c r="B172" s="349"/>
      <c r="C172" s="218" t="s">
        <v>148</v>
      </c>
      <c r="D172" s="89" t="s">
        <v>147</v>
      </c>
      <c r="E172" s="79">
        <v>0</v>
      </c>
      <c r="F172" s="79">
        <f>G172+H172+I172+J172+K172</f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218" t="s">
        <v>56</v>
      </c>
      <c r="M172" s="207"/>
    </row>
    <row r="173" spans="1:13" ht="38.25" x14ac:dyDescent="0.25">
      <c r="A173" s="342"/>
      <c r="B173" s="350"/>
      <c r="C173" s="218" t="s">
        <v>148</v>
      </c>
      <c r="D173" s="89" t="s">
        <v>57</v>
      </c>
      <c r="E173" s="79">
        <v>0</v>
      </c>
      <c r="F173" s="79">
        <f t="shared" ref="F173" si="143">G173+H173+I173+J173+K173</f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218" t="s">
        <v>56</v>
      </c>
      <c r="M173" s="207"/>
    </row>
    <row r="174" spans="1:13" ht="38.25" customHeight="1" x14ac:dyDescent="0.25">
      <c r="A174" s="340" t="s">
        <v>272</v>
      </c>
      <c r="B174" s="348" t="s">
        <v>387</v>
      </c>
      <c r="C174" s="218"/>
      <c r="D174" s="223" t="s">
        <v>55</v>
      </c>
      <c r="E174" s="41">
        <f>E175+E176+E177</f>
        <v>0</v>
      </c>
      <c r="F174" s="41">
        <f t="shared" ref="F174:K174" si="144">F175+F176+F177</f>
        <v>250</v>
      </c>
      <c r="G174" s="41">
        <f t="shared" si="144"/>
        <v>50</v>
      </c>
      <c r="H174" s="41">
        <f t="shared" si="144"/>
        <v>50</v>
      </c>
      <c r="I174" s="41">
        <f t="shared" si="144"/>
        <v>50</v>
      </c>
      <c r="J174" s="41">
        <f t="shared" si="144"/>
        <v>50</v>
      </c>
      <c r="K174" s="41">
        <f t="shared" si="144"/>
        <v>50</v>
      </c>
      <c r="L174" s="42" t="s">
        <v>56</v>
      </c>
      <c r="M174" s="300"/>
    </row>
    <row r="175" spans="1:13" ht="38.25" x14ac:dyDescent="0.25">
      <c r="A175" s="341"/>
      <c r="B175" s="349"/>
      <c r="C175" s="218" t="s">
        <v>148</v>
      </c>
      <c r="D175" s="89" t="s">
        <v>146</v>
      </c>
      <c r="E175" s="79">
        <v>0</v>
      </c>
      <c r="F175" s="79">
        <f>G175+H175+I175+J175+K175</f>
        <v>250</v>
      </c>
      <c r="G175" s="79">
        <v>50</v>
      </c>
      <c r="H175" s="79">
        <v>50</v>
      </c>
      <c r="I175" s="79">
        <v>50</v>
      </c>
      <c r="J175" s="79">
        <v>50</v>
      </c>
      <c r="K175" s="79">
        <v>50</v>
      </c>
      <c r="L175" s="218" t="s">
        <v>56</v>
      </c>
      <c r="M175" s="301"/>
    </row>
    <row r="176" spans="1:13" ht="38.25" x14ac:dyDescent="0.25">
      <c r="A176" s="341"/>
      <c r="B176" s="349"/>
      <c r="C176" s="218" t="s">
        <v>148</v>
      </c>
      <c r="D176" s="89" t="s">
        <v>147</v>
      </c>
      <c r="E176" s="79">
        <v>0</v>
      </c>
      <c r="F176" s="79">
        <f>G176+H176+I176+J176+K176</f>
        <v>0</v>
      </c>
      <c r="G176" s="79">
        <v>0</v>
      </c>
      <c r="H176" s="79">
        <v>0</v>
      </c>
      <c r="I176" s="79">
        <v>0</v>
      </c>
      <c r="J176" s="79">
        <v>0</v>
      </c>
      <c r="K176" s="79">
        <v>0</v>
      </c>
      <c r="L176" s="218" t="s">
        <v>56</v>
      </c>
      <c r="M176" s="301"/>
    </row>
    <row r="177" spans="1:14" ht="38.25" x14ac:dyDescent="0.25">
      <c r="A177" s="342"/>
      <c r="B177" s="350"/>
      <c r="C177" s="218" t="s">
        <v>148</v>
      </c>
      <c r="D177" s="89" t="s">
        <v>57</v>
      </c>
      <c r="E177" s="79">
        <v>0</v>
      </c>
      <c r="F177" s="79">
        <f t="shared" ref="F177" si="145">G177+H177+I177+J177+K177</f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218" t="s">
        <v>56</v>
      </c>
      <c r="M177" s="302"/>
    </row>
    <row r="178" spans="1:14" ht="25.5" x14ac:dyDescent="0.25">
      <c r="A178" s="340" t="s">
        <v>273</v>
      </c>
      <c r="B178" s="348" t="s">
        <v>308</v>
      </c>
      <c r="C178" s="218"/>
      <c r="D178" s="223" t="s">
        <v>55</v>
      </c>
      <c r="E178" s="41">
        <f>E179+E180+E181</f>
        <v>0</v>
      </c>
      <c r="F178" s="41">
        <f t="shared" ref="F178:K178" si="146">F179+F180+F181</f>
        <v>1000</v>
      </c>
      <c r="G178" s="41">
        <f t="shared" si="146"/>
        <v>200</v>
      </c>
      <c r="H178" s="41">
        <f t="shared" si="146"/>
        <v>200</v>
      </c>
      <c r="I178" s="41">
        <f t="shared" si="146"/>
        <v>200</v>
      </c>
      <c r="J178" s="41">
        <f t="shared" si="146"/>
        <v>200</v>
      </c>
      <c r="K178" s="41">
        <f t="shared" si="146"/>
        <v>200</v>
      </c>
      <c r="L178" s="42" t="s">
        <v>56</v>
      </c>
      <c r="M178" s="42"/>
    </row>
    <row r="179" spans="1:14" ht="38.25" x14ac:dyDescent="0.25">
      <c r="A179" s="341"/>
      <c r="B179" s="349"/>
      <c r="C179" s="218" t="s">
        <v>148</v>
      </c>
      <c r="D179" s="89" t="s">
        <v>146</v>
      </c>
      <c r="E179" s="79">
        <v>0</v>
      </c>
      <c r="F179" s="79">
        <f>G179+H179+I179+J179+K179</f>
        <v>1000</v>
      </c>
      <c r="G179" s="79">
        <v>200</v>
      </c>
      <c r="H179" s="79">
        <v>200</v>
      </c>
      <c r="I179" s="79">
        <v>200</v>
      </c>
      <c r="J179" s="79">
        <v>200</v>
      </c>
      <c r="K179" s="79">
        <v>200</v>
      </c>
      <c r="L179" s="218" t="s">
        <v>56</v>
      </c>
      <c r="M179" s="159"/>
    </row>
    <row r="180" spans="1:14" ht="38.25" x14ac:dyDescent="0.25">
      <c r="A180" s="341"/>
      <c r="B180" s="349"/>
      <c r="C180" s="218" t="s">
        <v>148</v>
      </c>
      <c r="D180" s="89" t="s">
        <v>147</v>
      </c>
      <c r="E180" s="79">
        <v>0</v>
      </c>
      <c r="F180" s="79">
        <f>G180+H180+I180+J180+K180</f>
        <v>0</v>
      </c>
      <c r="G180" s="79">
        <v>0</v>
      </c>
      <c r="H180" s="79">
        <v>0</v>
      </c>
      <c r="I180" s="79">
        <v>0</v>
      </c>
      <c r="J180" s="79">
        <v>0</v>
      </c>
      <c r="K180" s="79">
        <v>0</v>
      </c>
      <c r="L180" s="218" t="s">
        <v>56</v>
      </c>
      <c r="M180" s="159"/>
    </row>
    <row r="181" spans="1:14" ht="38.25" x14ac:dyDescent="0.25">
      <c r="A181" s="342"/>
      <c r="B181" s="350"/>
      <c r="C181" s="218" t="s">
        <v>148</v>
      </c>
      <c r="D181" s="89" t="s">
        <v>57</v>
      </c>
      <c r="E181" s="79">
        <v>0</v>
      </c>
      <c r="F181" s="79">
        <f t="shared" ref="F181" si="147">G181+H181+I181+J181+K181</f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218" t="s">
        <v>56</v>
      </c>
      <c r="M181" s="159"/>
    </row>
    <row r="182" spans="1:14" ht="25.5" x14ac:dyDescent="0.25">
      <c r="A182" s="340" t="s">
        <v>274</v>
      </c>
      <c r="B182" s="348" t="s">
        <v>347</v>
      </c>
      <c r="C182" s="218"/>
      <c r="D182" s="223" t="s">
        <v>55</v>
      </c>
      <c r="E182" s="41">
        <f>E183+E184+E185</f>
        <v>0</v>
      </c>
      <c r="F182" s="41">
        <f t="shared" ref="F182:K182" si="148">F183+F184+F185</f>
        <v>9120</v>
      </c>
      <c r="G182" s="41">
        <f t="shared" si="148"/>
        <v>680</v>
      </c>
      <c r="H182" s="41">
        <f t="shared" si="148"/>
        <v>2110</v>
      </c>
      <c r="I182" s="41">
        <f t="shared" si="148"/>
        <v>2110</v>
      </c>
      <c r="J182" s="41">
        <f t="shared" si="148"/>
        <v>2110</v>
      </c>
      <c r="K182" s="41">
        <f t="shared" si="148"/>
        <v>2110</v>
      </c>
      <c r="L182" s="42" t="s">
        <v>56</v>
      </c>
      <c r="M182" s="42"/>
    </row>
    <row r="183" spans="1:14" ht="38.25" x14ac:dyDescent="0.25">
      <c r="A183" s="341"/>
      <c r="B183" s="349"/>
      <c r="C183" s="218" t="s">
        <v>148</v>
      </c>
      <c r="D183" s="89" t="s">
        <v>146</v>
      </c>
      <c r="E183" s="79">
        <v>0</v>
      </c>
      <c r="F183" s="79">
        <f>G183+H183+I183+J183+K183</f>
        <v>9120</v>
      </c>
      <c r="G183" s="79">
        <v>680</v>
      </c>
      <c r="H183" s="79">
        <v>2110</v>
      </c>
      <c r="I183" s="79">
        <v>2110</v>
      </c>
      <c r="J183" s="79">
        <v>2110</v>
      </c>
      <c r="K183" s="79">
        <v>2110</v>
      </c>
      <c r="L183" s="218" t="s">
        <v>56</v>
      </c>
      <c r="M183" s="159"/>
    </row>
    <row r="184" spans="1:14" ht="38.25" x14ac:dyDescent="0.25">
      <c r="A184" s="341"/>
      <c r="B184" s="349"/>
      <c r="C184" s="218" t="s">
        <v>148</v>
      </c>
      <c r="D184" s="89" t="s">
        <v>147</v>
      </c>
      <c r="E184" s="79">
        <v>0</v>
      </c>
      <c r="F184" s="79">
        <f>G184+H184+I184+J184+K184</f>
        <v>0</v>
      </c>
      <c r="G184" s="79">
        <v>0</v>
      </c>
      <c r="H184" s="79">
        <v>0</v>
      </c>
      <c r="I184" s="79">
        <v>0</v>
      </c>
      <c r="J184" s="79">
        <v>0</v>
      </c>
      <c r="K184" s="79">
        <v>0</v>
      </c>
      <c r="L184" s="218" t="s">
        <v>56</v>
      </c>
      <c r="M184" s="159"/>
    </row>
    <row r="185" spans="1:14" ht="38.25" x14ac:dyDescent="0.25">
      <c r="A185" s="342"/>
      <c r="B185" s="350"/>
      <c r="C185" s="218" t="s">
        <v>148</v>
      </c>
      <c r="D185" s="89" t="s">
        <v>57</v>
      </c>
      <c r="E185" s="79">
        <v>0</v>
      </c>
      <c r="F185" s="79">
        <f t="shared" ref="F185" si="149">G185+H185+I185+J185+K185</f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218" t="s">
        <v>56</v>
      </c>
      <c r="M185" s="159"/>
    </row>
    <row r="186" spans="1:14" ht="25.5" x14ac:dyDescent="0.25">
      <c r="A186" s="340" t="s">
        <v>275</v>
      </c>
      <c r="B186" s="348" t="s">
        <v>336</v>
      </c>
      <c r="C186" s="218"/>
      <c r="D186" s="223" t="s">
        <v>55</v>
      </c>
      <c r="E186" s="41">
        <f>E187+E188+E189</f>
        <v>0</v>
      </c>
      <c r="F186" s="41">
        <f t="shared" ref="F186:K186" si="150">F187+F188+F189</f>
        <v>625</v>
      </c>
      <c r="G186" s="41">
        <f t="shared" si="150"/>
        <v>125</v>
      </c>
      <c r="H186" s="41">
        <f t="shared" si="150"/>
        <v>125</v>
      </c>
      <c r="I186" s="41">
        <f t="shared" si="150"/>
        <v>125</v>
      </c>
      <c r="J186" s="41">
        <f t="shared" si="150"/>
        <v>125</v>
      </c>
      <c r="K186" s="41">
        <f t="shared" si="150"/>
        <v>125</v>
      </c>
      <c r="L186" s="42" t="s">
        <v>56</v>
      </c>
      <c r="M186" s="42"/>
    </row>
    <row r="187" spans="1:14" ht="38.25" x14ac:dyDescent="0.25">
      <c r="A187" s="341"/>
      <c r="B187" s="349"/>
      <c r="C187" s="218" t="s">
        <v>148</v>
      </c>
      <c r="D187" s="89" t="s">
        <v>146</v>
      </c>
      <c r="E187" s="79">
        <v>0</v>
      </c>
      <c r="F187" s="79">
        <f>G187+H187+I187+J187+K187</f>
        <v>625</v>
      </c>
      <c r="G187" s="79">
        <f>45+80</f>
        <v>125</v>
      </c>
      <c r="H187" s="79">
        <f>45+80</f>
        <v>125</v>
      </c>
      <c r="I187" s="79">
        <f>45+80</f>
        <v>125</v>
      </c>
      <c r="J187" s="79">
        <f>45+80</f>
        <v>125</v>
      </c>
      <c r="K187" s="79">
        <f>45+80</f>
        <v>125</v>
      </c>
      <c r="L187" s="218" t="s">
        <v>56</v>
      </c>
      <c r="M187" s="182"/>
    </row>
    <row r="188" spans="1:14" ht="38.25" x14ac:dyDescent="0.25">
      <c r="A188" s="341"/>
      <c r="B188" s="349"/>
      <c r="C188" s="218" t="s">
        <v>148</v>
      </c>
      <c r="D188" s="89" t="s">
        <v>147</v>
      </c>
      <c r="E188" s="79">
        <v>0</v>
      </c>
      <c r="F188" s="79">
        <f>G188+H188+I188+J188+K188</f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v>0</v>
      </c>
      <c r="L188" s="218" t="s">
        <v>56</v>
      </c>
      <c r="M188" s="182"/>
    </row>
    <row r="189" spans="1:14" ht="38.25" x14ac:dyDescent="0.25">
      <c r="A189" s="342"/>
      <c r="B189" s="350"/>
      <c r="C189" s="218" t="s">
        <v>148</v>
      </c>
      <c r="D189" s="89" t="s">
        <v>57</v>
      </c>
      <c r="E189" s="79">
        <v>0</v>
      </c>
      <c r="F189" s="79">
        <f t="shared" ref="F189" si="151">G189+H189+I189+J189+K189</f>
        <v>0</v>
      </c>
      <c r="G189" s="79">
        <v>0</v>
      </c>
      <c r="H189" s="79">
        <v>0</v>
      </c>
      <c r="I189" s="79">
        <v>0</v>
      </c>
      <c r="J189" s="79">
        <v>0</v>
      </c>
      <c r="K189" s="79">
        <v>0</v>
      </c>
      <c r="L189" s="218" t="s">
        <v>56</v>
      </c>
      <c r="M189" s="182"/>
    </row>
    <row r="190" spans="1:14" ht="28.5" customHeight="1" x14ac:dyDescent="0.25">
      <c r="A190" s="258" t="s">
        <v>60</v>
      </c>
      <c r="B190" s="258"/>
      <c r="C190" s="105"/>
      <c r="D190" s="35" t="s">
        <v>59</v>
      </c>
      <c r="E190" s="80">
        <f>E192+E191+E193</f>
        <v>0</v>
      </c>
      <c r="F190" s="80">
        <f t="shared" ref="F190:K190" si="152">F192+F191+F193</f>
        <v>311122</v>
      </c>
      <c r="G190" s="80">
        <f t="shared" si="152"/>
        <v>63734.8</v>
      </c>
      <c r="H190" s="80">
        <f t="shared" si="152"/>
        <v>61846.799999999996</v>
      </c>
      <c r="I190" s="80">
        <f t="shared" si="152"/>
        <v>61846.799999999996</v>
      </c>
      <c r="J190" s="80">
        <f t="shared" si="152"/>
        <v>61846.799999999996</v>
      </c>
      <c r="K190" s="80">
        <f t="shared" si="152"/>
        <v>61846.799999999996</v>
      </c>
      <c r="L190" s="85"/>
      <c r="M190" s="85"/>
    </row>
    <row r="191" spans="1:14" ht="45" customHeight="1" x14ac:dyDescent="0.25">
      <c r="A191" s="258"/>
      <c r="B191" s="258"/>
      <c r="C191" s="105"/>
      <c r="D191" s="35" t="s">
        <v>159</v>
      </c>
      <c r="E191" s="80">
        <v>0</v>
      </c>
      <c r="F191" s="80">
        <f t="shared" ref="F191:K193" si="153">F111</f>
        <v>309234</v>
      </c>
      <c r="G191" s="80">
        <f t="shared" si="153"/>
        <v>61846.8</v>
      </c>
      <c r="H191" s="80">
        <f t="shared" si="153"/>
        <v>61846.799999999996</v>
      </c>
      <c r="I191" s="80">
        <f t="shared" si="153"/>
        <v>61846.799999999996</v>
      </c>
      <c r="J191" s="80">
        <f t="shared" si="153"/>
        <v>61846.799999999996</v>
      </c>
      <c r="K191" s="80">
        <f t="shared" si="153"/>
        <v>61846.799999999996</v>
      </c>
      <c r="L191" s="85"/>
      <c r="M191" s="85"/>
      <c r="N191" s="17"/>
    </row>
    <row r="192" spans="1:14" ht="43.5" customHeight="1" x14ac:dyDescent="0.25">
      <c r="A192" s="258"/>
      <c r="B192" s="258"/>
      <c r="C192" s="105"/>
      <c r="D192" s="45" t="s">
        <v>160</v>
      </c>
      <c r="E192" s="46">
        <f>E108</f>
        <v>0</v>
      </c>
      <c r="F192" s="46">
        <f t="shared" si="153"/>
        <v>1888</v>
      </c>
      <c r="G192" s="46">
        <f t="shared" si="153"/>
        <v>1888</v>
      </c>
      <c r="H192" s="46">
        <f t="shared" si="153"/>
        <v>0</v>
      </c>
      <c r="I192" s="46">
        <f t="shared" si="153"/>
        <v>0</v>
      </c>
      <c r="J192" s="46">
        <f t="shared" si="153"/>
        <v>0</v>
      </c>
      <c r="K192" s="46">
        <f t="shared" si="153"/>
        <v>0</v>
      </c>
      <c r="L192" s="76"/>
      <c r="M192" s="76"/>
    </row>
    <row r="193" spans="1:13" ht="42.75" customHeight="1" x14ac:dyDescent="0.25">
      <c r="A193" s="258"/>
      <c r="B193" s="258"/>
      <c r="C193" s="105"/>
      <c r="D193" s="48" t="s">
        <v>61</v>
      </c>
      <c r="E193" s="49">
        <f>E109</f>
        <v>0</v>
      </c>
      <c r="F193" s="49">
        <f t="shared" si="153"/>
        <v>0</v>
      </c>
      <c r="G193" s="49">
        <f t="shared" si="153"/>
        <v>0</v>
      </c>
      <c r="H193" s="49">
        <f t="shared" si="153"/>
        <v>0</v>
      </c>
      <c r="I193" s="49">
        <f t="shared" si="153"/>
        <v>0</v>
      </c>
      <c r="J193" s="49">
        <f t="shared" si="153"/>
        <v>0</v>
      </c>
      <c r="K193" s="49">
        <f t="shared" si="153"/>
        <v>0</v>
      </c>
      <c r="L193" s="43"/>
      <c r="M193" s="43"/>
    </row>
    <row r="194" spans="1:13" ht="40.5" customHeight="1" x14ac:dyDescent="0.25">
      <c r="A194" s="363" t="s">
        <v>229</v>
      </c>
      <c r="B194" s="363"/>
      <c r="C194" s="363"/>
      <c r="D194" s="363"/>
      <c r="E194" s="363"/>
      <c r="F194" s="363"/>
      <c r="G194" s="363"/>
      <c r="H194" s="363"/>
      <c r="I194" s="363"/>
      <c r="J194" s="363"/>
      <c r="K194" s="363"/>
      <c r="L194" s="363"/>
      <c r="M194" s="363"/>
    </row>
    <row r="195" spans="1:13" ht="31.5" customHeight="1" x14ac:dyDescent="0.25">
      <c r="A195" s="354" t="s">
        <v>256</v>
      </c>
      <c r="B195" s="351" t="s">
        <v>162</v>
      </c>
      <c r="C195" s="77"/>
      <c r="D195" s="35" t="s">
        <v>55</v>
      </c>
      <c r="E195" s="80">
        <f>E196+E197+E198</f>
        <v>0</v>
      </c>
      <c r="F195" s="80">
        <f t="shared" ref="F195:K195" si="154">F196+F197+F198</f>
        <v>636511.5</v>
      </c>
      <c r="G195" s="80">
        <f t="shared" si="154"/>
        <v>130415.1</v>
      </c>
      <c r="H195" s="80">
        <f t="shared" si="154"/>
        <v>126524.1</v>
      </c>
      <c r="I195" s="80">
        <f t="shared" si="154"/>
        <v>126524.1</v>
      </c>
      <c r="J195" s="80">
        <f t="shared" si="154"/>
        <v>126524.1</v>
      </c>
      <c r="K195" s="80">
        <f t="shared" si="154"/>
        <v>126524.1</v>
      </c>
      <c r="L195" s="72"/>
      <c r="M195" s="72"/>
    </row>
    <row r="196" spans="1:13" ht="38.25" x14ac:dyDescent="0.25">
      <c r="A196" s="355"/>
      <c r="B196" s="352"/>
      <c r="C196" s="85"/>
      <c r="D196" s="88" t="s">
        <v>146</v>
      </c>
      <c r="E196" s="38">
        <f t="shared" ref="E196:K198" si="155">E200+E260</f>
        <v>0</v>
      </c>
      <c r="F196" s="38">
        <f t="shared" si="155"/>
        <v>632620.5</v>
      </c>
      <c r="G196" s="38">
        <f t="shared" si="155"/>
        <v>126524.1</v>
      </c>
      <c r="H196" s="38">
        <f t="shared" si="155"/>
        <v>126524.1</v>
      </c>
      <c r="I196" s="38">
        <f t="shared" si="155"/>
        <v>126524.1</v>
      </c>
      <c r="J196" s="38">
        <f t="shared" si="155"/>
        <v>126524.1</v>
      </c>
      <c r="K196" s="38">
        <f t="shared" si="155"/>
        <v>126524.1</v>
      </c>
      <c r="L196" s="72"/>
      <c r="M196" s="72"/>
    </row>
    <row r="197" spans="1:13" ht="43.5" customHeight="1" x14ac:dyDescent="0.25">
      <c r="A197" s="355"/>
      <c r="B197" s="352"/>
      <c r="C197" s="85"/>
      <c r="D197" s="95" t="s">
        <v>147</v>
      </c>
      <c r="E197" s="96">
        <f t="shared" si="155"/>
        <v>0</v>
      </c>
      <c r="F197" s="96">
        <f t="shared" si="155"/>
        <v>3891</v>
      </c>
      <c r="G197" s="96">
        <f t="shared" si="155"/>
        <v>3891</v>
      </c>
      <c r="H197" s="96">
        <f t="shared" si="155"/>
        <v>0</v>
      </c>
      <c r="I197" s="96">
        <f t="shared" si="155"/>
        <v>0</v>
      </c>
      <c r="J197" s="96">
        <f t="shared" si="155"/>
        <v>0</v>
      </c>
      <c r="K197" s="96">
        <f t="shared" si="155"/>
        <v>0</v>
      </c>
      <c r="L197" s="76"/>
      <c r="M197" s="76"/>
    </row>
    <row r="198" spans="1:13" ht="41.25" customHeight="1" x14ac:dyDescent="0.25">
      <c r="A198" s="356"/>
      <c r="B198" s="353"/>
      <c r="C198" s="85"/>
      <c r="D198" s="91" t="s">
        <v>57</v>
      </c>
      <c r="E198" s="44">
        <f t="shared" si="155"/>
        <v>0</v>
      </c>
      <c r="F198" s="44">
        <f t="shared" si="155"/>
        <v>0</v>
      </c>
      <c r="G198" s="44">
        <f t="shared" si="155"/>
        <v>0</v>
      </c>
      <c r="H198" s="44">
        <f t="shared" si="155"/>
        <v>0</v>
      </c>
      <c r="I198" s="44">
        <f t="shared" si="155"/>
        <v>0</v>
      </c>
      <c r="J198" s="44">
        <f t="shared" si="155"/>
        <v>0</v>
      </c>
      <c r="K198" s="44">
        <f t="shared" si="155"/>
        <v>0</v>
      </c>
      <c r="L198" s="43"/>
      <c r="M198" s="43"/>
    </row>
    <row r="199" spans="1:13" ht="45" customHeight="1" x14ac:dyDescent="0.25">
      <c r="A199" s="357" t="s">
        <v>77</v>
      </c>
      <c r="B199" s="360" t="s">
        <v>202</v>
      </c>
      <c r="C199" s="164"/>
      <c r="D199" s="165" t="s">
        <v>55</v>
      </c>
      <c r="E199" s="166">
        <f>E200+E201+E202</f>
        <v>0</v>
      </c>
      <c r="F199" s="166">
        <f t="shared" ref="F199" si="156">F200+F201+F202</f>
        <v>627011.5</v>
      </c>
      <c r="G199" s="166">
        <f t="shared" ref="G199" si="157">G200+G201+G202</f>
        <v>128515.1</v>
      </c>
      <c r="H199" s="166">
        <f t="shared" ref="H199" si="158">H200+H201+H202</f>
        <v>124624.1</v>
      </c>
      <c r="I199" s="166">
        <f t="shared" ref="I199" si="159">I200+I201+I202</f>
        <v>124624.1</v>
      </c>
      <c r="J199" s="166">
        <f t="shared" ref="J199" si="160">J200+J201+J202</f>
        <v>124624.1</v>
      </c>
      <c r="K199" s="166">
        <f t="shared" ref="K199" si="161">K200+K201+K202</f>
        <v>124624.1</v>
      </c>
      <c r="L199" s="167" t="s">
        <v>56</v>
      </c>
      <c r="M199" s="167"/>
    </row>
    <row r="200" spans="1:13" ht="45" customHeight="1" x14ac:dyDescent="0.25">
      <c r="A200" s="358"/>
      <c r="B200" s="361"/>
      <c r="C200" s="164" t="s">
        <v>148</v>
      </c>
      <c r="D200" s="168" t="s">
        <v>146</v>
      </c>
      <c r="E200" s="169">
        <f t="shared" ref="E200:F202" si="162">E204+E208+E212+E216+E220+E224+E228+E232+E236+E240+E244+E248+E252+E256</f>
        <v>0</v>
      </c>
      <c r="F200" s="169">
        <f t="shared" si="162"/>
        <v>623120.5</v>
      </c>
      <c r="G200" s="169">
        <f t="shared" ref="G200:K200" si="163">G204+G208+G212+G216+G220+G224+G228+G232+G236+G240+G244+G248+G252+G256</f>
        <v>124624.1</v>
      </c>
      <c r="H200" s="169">
        <f t="shared" si="163"/>
        <v>124624.1</v>
      </c>
      <c r="I200" s="169">
        <f t="shared" si="163"/>
        <v>124624.1</v>
      </c>
      <c r="J200" s="169">
        <f t="shared" si="163"/>
        <v>124624.1</v>
      </c>
      <c r="K200" s="169">
        <f t="shared" si="163"/>
        <v>124624.1</v>
      </c>
      <c r="L200" s="164" t="s">
        <v>56</v>
      </c>
      <c r="M200" s="164"/>
    </row>
    <row r="201" spans="1:13" ht="45" customHeight="1" x14ac:dyDescent="0.25">
      <c r="A201" s="358"/>
      <c r="B201" s="361"/>
      <c r="C201" s="164" t="s">
        <v>148</v>
      </c>
      <c r="D201" s="168" t="s">
        <v>147</v>
      </c>
      <c r="E201" s="169">
        <f t="shared" si="162"/>
        <v>0</v>
      </c>
      <c r="F201" s="169">
        <f t="shared" si="162"/>
        <v>3891</v>
      </c>
      <c r="G201" s="169">
        <f t="shared" ref="G201:K201" si="164">G205+G209+G213+G217+G221+G225+G229+G233+G237+G241+G245+G249+G253+G257</f>
        <v>3891</v>
      </c>
      <c r="H201" s="169">
        <f t="shared" si="164"/>
        <v>0</v>
      </c>
      <c r="I201" s="169">
        <f t="shared" si="164"/>
        <v>0</v>
      </c>
      <c r="J201" s="169">
        <f t="shared" si="164"/>
        <v>0</v>
      </c>
      <c r="K201" s="169">
        <f t="shared" si="164"/>
        <v>0</v>
      </c>
      <c r="L201" s="164" t="s">
        <v>56</v>
      </c>
      <c r="M201" s="164"/>
    </row>
    <row r="202" spans="1:13" ht="45" customHeight="1" x14ac:dyDescent="0.25">
      <c r="A202" s="359"/>
      <c r="B202" s="362"/>
      <c r="C202" s="164" t="s">
        <v>148</v>
      </c>
      <c r="D202" s="168" t="s">
        <v>57</v>
      </c>
      <c r="E202" s="169">
        <f t="shared" si="162"/>
        <v>0</v>
      </c>
      <c r="F202" s="169">
        <f t="shared" si="162"/>
        <v>0</v>
      </c>
      <c r="G202" s="169">
        <f t="shared" ref="G202:K202" si="165">G206+G210+G214+G218+G222+G226+G230+G234+G238+G242+G246+G250+G254+G258</f>
        <v>0</v>
      </c>
      <c r="H202" s="169">
        <f t="shared" si="165"/>
        <v>0</v>
      </c>
      <c r="I202" s="169">
        <f t="shared" si="165"/>
        <v>0</v>
      </c>
      <c r="J202" s="169">
        <f t="shared" si="165"/>
        <v>0</v>
      </c>
      <c r="K202" s="169">
        <f t="shared" si="165"/>
        <v>0</v>
      </c>
      <c r="L202" s="164" t="s">
        <v>56</v>
      </c>
      <c r="M202" s="164"/>
    </row>
    <row r="203" spans="1:13" ht="27.75" customHeight="1" x14ac:dyDescent="0.25">
      <c r="A203" s="340" t="s">
        <v>68</v>
      </c>
      <c r="B203" s="348" t="s">
        <v>369</v>
      </c>
      <c r="C203" s="218"/>
      <c r="D203" s="223" t="s">
        <v>55</v>
      </c>
      <c r="E203" s="41">
        <f>E204+E205+E206</f>
        <v>0</v>
      </c>
      <c r="F203" s="41">
        <f t="shared" ref="F203:K203" si="166">F204+F205+F206</f>
        <v>505436</v>
      </c>
      <c r="G203" s="41">
        <f t="shared" si="166"/>
        <v>100436</v>
      </c>
      <c r="H203" s="41">
        <f t="shared" si="166"/>
        <v>101250</v>
      </c>
      <c r="I203" s="41">
        <f t="shared" si="166"/>
        <v>101250</v>
      </c>
      <c r="J203" s="41">
        <f t="shared" si="166"/>
        <v>101250</v>
      </c>
      <c r="K203" s="41">
        <f t="shared" si="166"/>
        <v>101250</v>
      </c>
      <c r="L203" s="42" t="s">
        <v>56</v>
      </c>
      <c r="M203" s="345"/>
    </row>
    <row r="204" spans="1:13" ht="45" customHeight="1" x14ac:dyDescent="0.25">
      <c r="A204" s="341"/>
      <c r="B204" s="349"/>
      <c r="C204" s="218" t="s">
        <v>148</v>
      </c>
      <c r="D204" s="89" t="s">
        <v>146</v>
      </c>
      <c r="E204" s="79">
        <v>0</v>
      </c>
      <c r="F204" s="79">
        <f>G204+H204+I204+J204+K204</f>
        <v>505436</v>
      </c>
      <c r="G204" s="79">
        <f>101250-814</f>
        <v>100436</v>
      </c>
      <c r="H204" s="79">
        <v>101250</v>
      </c>
      <c r="I204" s="79">
        <v>101250</v>
      </c>
      <c r="J204" s="79">
        <v>101250</v>
      </c>
      <c r="K204" s="79">
        <v>101250</v>
      </c>
      <c r="L204" s="218" t="s">
        <v>56</v>
      </c>
      <c r="M204" s="346"/>
    </row>
    <row r="205" spans="1:13" ht="45" customHeight="1" x14ac:dyDescent="0.25">
      <c r="A205" s="341"/>
      <c r="B205" s="349"/>
      <c r="C205" s="218" t="s">
        <v>148</v>
      </c>
      <c r="D205" s="89" t="s">
        <v>147</v>
      </c>
      <c r="E205" s="79">
        <v>0</v>
      </c>
      <c r="F205" s="79">
        <f>G205+H205+I205+J205+K205</f>
        <v>0</v>
      </c>
      <c r="G205" s="79">
        <v>0</v>
      </c>
      <c r="H205" s="79">
        <v>0</v>
      </c>
      <c r="I205" s="79">
        <v>0</v>
      </c>
      <c r="J205" s="79">
        <v>0</v>
      </c>
      <c r="K205" s="79">
        <v>0</v>
      </c>
      <c r="L205" s="218" t="s">
        <v>56</v>
      </c>
      <c r="M205" s="347"/>
    </row>
    <row r="206" spans="1:13" ht="45" customHeight="1" x14ac:dyDescent="0.25">
      <c r="A206" s="342"/>
      <c r="B206" s="350"/>
      <c r="C206" s="218" t="s">
        <v>148</v>
      </c>
      <c r="D206" s="89" t="s">
        <v>57</v>
      </c>
      <c r="E206" s="79">
        <v>0</v>
      </c>
      <c r="F206" s="79">
        <f t="shared" ref="F206" si="167">G206+H206+I206+J206+K206</f>
        <v>0</v>
      </c>
      <c r="G206" s="79">
        <v>0</v>
      </c>
      <c r="H206" s="79">
        <v>0</v>
      </c>
      <c r="I206" s="79">
        <v>0</v>
      </c>
      <c r="J206" s="79">
        <v>0</v>
      </c>
      <c r="K206" s="79">
        <v>0</v>
      </c>
      <c r="L206" s="218" t="s">
        <v>56</v>
      </c>
      <c r="M206" s="218"/>
    </row>
    <row r="207" spans="1:13" ht="45" customHeight="1" x14ac:dyDescent="0.25">
      <c r="A207" s="340" t="s">
        <v>70</v>
      </c>
      <c r="B207" s="348" t="s">
        <v>412</v>
      </c>
      <c r="C207" s="218"/>
      <c r="D207" s="223" t="s">
        <v>55</v>
      </c>
      <c r="E207" s="41">
        <f>E208+E209+E210</f>
        <v>0</v>
      </c>
      <c r="F207" s="41">
        <f t="shared" ref="F207:K207" si="168">F208+F209+F210</f>
        <v>4705</v>
      </c>
      <c r="G207" s="41">
        <f t="shared" si="168"/>
        <v>4705</v>
      </c>
      <c r="H207" s="41">
        <f t="shared" si="168"/>
        <v>0</v>
      </c>
      <c r="I207" s="41">
        <f t="shared" si="168"/>
        <v>0</v>
      </c>
      <c r="J207" s="41">
        <f t="shared" si="168"/>
        <v>0</v>
      </c>
      <c r="K207" s="41">
        <f t="shared" si="168"/>
        <v>0</v>
      </c>
      <c r="L207" s="42" t="s">
        <v>56</v>
      </c>
      <c r="M207" s="42"/>
    </row>
    <row r="208" spans="1:13" ht="45" customHeight="1" x14ac:dyDescent="0.25">
      <c r="A208" s="341"/>
      <c r="B208" s="349"/>
      <c r="C208" s="218" t="s">
        <v>148</v>
      </c>
      <c r="D208" s="89" t="s">
        <v>146</v>
      </c>
      <c r="E208" s="79">
        <v>0</v>
      </c>
      <c r="F208" s="79">
        <f>G208+H208+I208+J208+K208</f>
        <v>814</v>
      </c>
      <c r="G208" s="79">
        <v>814</v>
      </c>
      <c r="H208" s="79">
        <v>0</v>
      </c>
      <c r="I208" s="79">
        <v>0</v>
      </c>
      <c r="J208" s="79">
        <v>0</v>
      </c>
      <c r="K208" s="79">
        <v>0</v>
      </c>
      <c r="L208" s="218" t="s">
        <v>56</v>
      </c>
      <c r="M208" s="218"/>
    </row>
    <row r="209" spans="1:13" ht="45" customHeight="1" x14ac:dyDescent="0.25">
      <c r="A209" s="341"/>
      <c r="B209" s="349"/>
      <c r="C209" s="218" t="s">
        <v>148</v>
      </c>
      <c r="D209" s="89" t="s">
        <v>147</v>
      </c>
      <c r="E209" s="79">
        <v>0</v>
      </c>
      <c r="F209" s="79">
        <f>G209+H209+I209+J209+K209</f>
        <v>3891</v>
      </c>
      <c r="G209" s="79">
        <v>3891</v>
      </c>
      <c r="H209" s="79">
        <v>0</v>
      </c>
      <c r="I209" s="79">
        <v>0</v>
      </c>
      <c r="J209" s="79">
        <v>0</v>
      </c>
      <c r="K209" s="79">
        <v>0</v>
      </c>
      <c r="L209" s="218" t="s">
        <v>56</v>
      </c>
      <c r="M209" s="218"/>
    </row>
    <row r="210" spans="1:13" ht="45" customHeight="1" x14ac:dyDescent="0.25">
      <c r="A210" s="342"/>
      <c r="B210" s="350"/>
      <c r="C210" s="218" t="s">
        <v>148</v>
      </c>
      <c r="D210" s="89" t="s">
        <v>57</v>
      </c>
      <c r="E210" s="79">
        <v>0</v>
      </c>
      <c r="F210" s="79">
        <f t="shared" ref="F210" si="169">G210+H210+I210+J210+K210</f>
        <v>0</v>
      </c>
      <c r="G210" s="79">
        <v>0</v>
      </c>
      <c r="H210" s="79">
        <v>0</v>
      </c>
      <c r="I210" s="79">
        <v>0</v>
      </c>
      <c r="J210" s="79">
        <v>0</v>
      </c>
      <c r="K210" s="79">
        <v>0</v>
      </c>
      <c r="L210" s="218" t="s">
        <v>56</v>
      </c>
      <c r="M210" s="218"/>
    </row>
    <row r="211" spans="1:13" ht="45" customHeight="1" x14ac:dyDescent="0.25">
      <c r="A211" s="340" t="s">
        <v>260</v>
      </c>
      <c r="B211" s="348" t="s">
        <v>372</v>
      </c>
      <c r="C211" s="218"/>
      <c r="D211" s="223" t="s">
        <v>55</v>
      </c>
      <c r="E211" s="41">
        <f>E212+E213+E214</f>
        <v>0</v>
      </c>
      <c r="F211" s="41">
        <f t="shared" ref="F211:K211" si="170">F212+F213+F214</f>
        <v>54475</v>
      </c>
      <c r="G211" s="41">
        <f t="shared" si="170"/>
        <v>10895</v>
      </c>
      <c r="H211" s="41">
        <f t="shared" si="170"/>
        <v>10895</v>
      </c>
      <c r="I211" s="41">
        <f t="shared" si="170"/>
        <v>10895</v>
      </c>
      <c r="J211" s="41">
        <f t="shared" si="170"/>
        <v>10895</v>
      </c>
      <c r="K211" s="41">
        <f t="shared" si="170"/>
        <v>10895</v>
      </c>
      <c r="L211" s="42" t="s">
        <v>56</v>
      </c>
      <c r="M211" s="345"/>
    </row>
    <row r="212" spans="1:13" ht="45" customHeight="1" x14ac:dyDescent="0.25">
      <c r="A212" s="341"/>
      <c r="B212" s="349"/>
      <c r="C212" s="218" t="s">
        <v>148</v>
      </c>
      <c r="D212" s="89" t="s">
        <v>146</v>
      </c>
      <c r="E212" s="79">
        <v>0</v>
      </c>
      <c r="F212" s="79">
        <f>G212+H212+I212+J212+K212</f>
        <v>54475</v>
      </c>
      <c r="G212" s="79">
        <v>10895</v>
      </c>
      <c r="H212" s="79">
        <v>10895</v>
      </c>
      <c r="I212" s="79">
        <v>10895</v>
      </c>
      <c r="J212" s="79">
        <v>10895</v>
      </c>
      <c r="K212" s="79">
        <v>10895</v>
      </c>
      <c r="L212" s="218" t="s">
        <v>56</v>
      </c>
      <c r="M212" s="346"/>
    </row>
    <row r="213" spans="1:13" ht="45" customHeight="1" x14ac:dyDescent="0.25">
      <c r="A213" s="341"/>
      <c r="B213" s="349"/>
      <c r="C213" s="218" t="s">
        <v>148</v>
      </c>
      <c r="D213" s="89" t="s">
        <v>147</v>
      </c>
      <c r="E213" s="79">
        <v>0</v>
      </c>
      <c r="F213" s="79">
        <f>G213+H213+I213+J213+K213</f>
        <v>0</v>
      </c>
      <c r="G213" s="79">
        <v>0</v>
      </c>
      <c r="H213" s="79">
        <v>0</v>
      </c>
      <c r="I213" s="79">
        <v>0</v>
      </c>
      <c r="J213" s="79">
        <v>0</v>
      </c>
      <c r="K213" s="79">
        <v>0</v>
      </c>
      <c r="L213" s="218" t="s">
        <v>56</v>
      </c>
      <c r="M213" s="346"/>
    </row>
    <row r="214" spans="1:13" ht="45" customHeight="1" x14ac:dyDescent="0.25">
      <c r="A214" s="342"/>
      <c r="B214" s="350"/>
      <c r="C214" s="218" t="s">
        <v>148</v>
      </c>
      <c r="D214" s="89" t="s">
        <v>57</v>
      </c>
      <c r="E214" s="79">
        <v>0</v>
      </c>
      <c r="F214" s="79">
        <f t="shared" ref="F214" si="171">G214+H214+I214+J214+K214</f>
        <v>0</v>
      </c>
      <c r="G214" s="79">
        <v>0</v>
      </c>
      <c r="H214" s="79">
        <v>0</v>
      </c>
      <c r="I214" s="79">
        <v>0</v>
      </c>
      <c r="J214" s="79">
        <v>0</v>
      </c>
      <c r="K214" s="79">
        <v>0</v>
      </c>
      <c r="L214" s="218" t="s">
        <v>56</v>
      </c>
      <c r="M214" s="347"/>
    </row>
    <row r="215" spans="1:13" ht="45" customHeight="1" x14ac:dyDescent="0.25">
      <c r="A215" s="340" t="s">
        <v>348</v>
      </c>
      <c r="B215" s="348" t="s">
        <v>376</v>
      </c>
      <c r="C215" s="218"/>
      <c r="D215" s="223" t="s">
        <v>55</v>
      </c>
      <c r="E215" s="41">
        <f>E216+E217+E218</f>
        <v>0</v>
      </c>
      <c r="F215" s="41">
        <f t="shared" ref="F215:K215" si="172">F216+F217+F218</f>
        <v>28778.199999999997</v>
      </c>
      <c r="G215" s="41">
        <f t="shared" si="172"/>
        <v>5221.8</v>
      </c>
      <c r="H215" s="41">
        <f t="shared" si="172"/>
        <v>5889.1</v>
      </c>
      <c r="I215" s="41">
        <f t="shared" si="172"/>
        <v>5889.1</v>
      </c>
      <c r="J215" s="41">
        <f t="shared" si="172"/>
        <v>5889.1</v>
      </c>
      <c r="K215" s="41">
        <f t="shared" si="172"/>
        <v>5889.1</v>
      </c>
      <c r="L215" s="42" t="s">
        <v>56</v>
      </c>
      <c r="M215" s="345"/>
    </row>
    <row r="216" spans="1:13" ht="45" customHeight="1" x14ac:dyDescent="0.25">
      <c r="A216" s="341"/>
      <c r="B216" s="349"/>
      <c r="C216" s="218" t="s">
        <v>148</v>
      </c>
      <c r="D216" s="89" t="s">
        <v>146</v>
      </c>
      <c r="E216" s="79">
        <v>0</v>
      </c>
      <c r="F216" s="79">
        <f>G216+H216+I216+J216+K216</f>
        <v>28778.199999999997</v>
      </c>
      <c r="G216" s="79">
        <v>5221.8</v>
      </c>
      <c r="H216" s="79">
        <v>5889.1</v>
      </c>
      <c r="I216" s="79">
        <v>5889.1</v>
      </c>
      <c r="J216" s="79">
        <v>5889.1</v>
      </c>
      <c r="K216" s="79">
        <v>5889.1</v>
      </c>
      <c r="L216" s="218" t="s">
        <v>56</v>
      </c>
      <c r="M216" s="346"/>
    </row>
    <row r="217" spans="1:13" ht="45" customHeight="1" x14ac:dyDescent="0.25">
      <c r="A217" s="341"/>
      <c r="B217" s="349"/>
      <c r="C217" s="218" t="s">
        <v>148</v>
      </c>
      <c r="D217" s="89" t="s">
        <v>147</v>
      </c>
      <c r="E217" s="79">
        <v>0</v>
      </c>
      <c r="F217" s="79">
        <f>G217+H217+I217+J217+K217</f>
        <v>0</v>
      </c>
      <c r="G217" s="79">
        <v>0</v>
      </c>
      <c r="H217" s="79">
        <v>0</v>
      </c>
      <c r="I217" s="79">
        <v>0</v>
      </c>
      <c r="J217" s="79">
        <v>0</v>
      </c>
      <c r="K217" s="79">
        <v>0</v>
      </c>
      <c r="L217" s="218" t="s">
        <v>56</v>
      </c>
      <c r="M217" s="346"/>
    </row>
    <row r="218" spans="1:13" ht="45" customHeight="1" x14ac:dyDescent="0.25">
      <c r="A218" s="342"/>
      <c r="B218" s="350"/>
      <c r="C218" s="218" t="s">
        <v>148</v>
      </c>
      <c r="D218" s="89" t="s">
        <v>57</v>
      </c>
      <c r="E218" s="79">
        <v>0</v>
      </c>
      <c r="F218" s="79">
        <f t="shared" ref="F218" si="173">G218+H218+I218+J218+K218</f>
        <v>0</v>
      </c>
      <c r="G218" s="79">
        <v>0</v>
      </c>
      <c r="H218" s="79">
        <v>0</v>
      </c>
      <c r="I218" s="79">
        <v>0</v>
      </c>
      <c r="J218" s="79">
        <v>0</v>
      </c>
      <c r="K218" s="79">
        <v>0</v>
      </c>
      <c r="L218" s="218" t="s">
        <v>56</v>
      </c>
      <c r="M218" s="347"/>
    </row>
    <row r="219" spans="1:13" ht="45" customHeight="1" x14ac:dyDescent="0.25">
      <c r="A219" s="340" t="s">
        <v>349</v>
      </c>
      <c r="B219" s="348" t="s">
        <v>380</v>
      </c>
      <c r="C219" s="218"/>
      <c r="D219" s="223" t="s">
        <v>55</v>
      </c>
      <c r="E219" s="41">
        <f>E220+E221+E222</f>
        <v>0</v>
      </c>
      <c r="F219" s="41">
        <f t="shared" ref="F219:K219" si="174">F220+F221+F222</f>
        <v>3500</v>
      </c>
      <c r="G219" s="41">
        <f t="shared" si="174"/>
        <v>700</v>
      </c>
      <c r="H219" s="41">
        <f t="shared" si="174"/>
        <v>700</v>
      </c>
      <c r="I219" s="41">
        <f t="shared" si="174"/>
        <v>700</v>
      </c>
      <c r="J219" s="41">
        <f t="shared" si="174"/>
        <v>700</v>
      </c>
      <c r="K219" s="41">
        <f t="shared" si="174"/>
        <v>700</v>
      </c>
      <c r="L219" s="42" t="s">
        <v>56</v>
      </c>
      <c r="M219" s="345"/>
    </row>
    <row r="220" spans="1:13" ht="45" customHeight="1" x14ac:dyDescent="0.25">
      <c r="A220" s="341"/>
      <c r="B220" s="349"/>
      <c r="C220" s="218" t="s">
        <v>148</v>
      </c>
      <c r="D220" s="89" t="s">
        <v>146</v>
      </c>
      <c r="E220" s="79">
        <v>0</v>
      </c>
      <c r="F220" s="79">
        <f>G220+H220+I220+J220+K220</f>
        <v>3500</v>
      </c>
      <c r="G220" s="79">
        <v>700</v>
      </c>
      <c r="H220" s="79">
        <v>700</v>
      </c>
      <c r="I220" s="79">
        <v>700</v>
      </c>
      <c r="J220" s="79">
        <v>700</v>
      </c>
      <c r="K220" s="79">
        <v>700</v>
      </c>
      <c r="L220" s="218" t="s">
        <v>56</v>
      </c>
      <c r="M220" s="346"/>
    </row>
    <row r="221" spans="1:13" ht="45" customHeight="1" x14ac:dyDescent="0.25">
      <c r="A221" s="341"/>
      <c r="B221" s="349"/>
      <c r="C221" s="218" t="s">
        <v>148</v>
      </c>
      <c r="D221" s="89" t="s">
        <v>147</v>
      </c>
      <c r="E221" s="79">
        <v>0</v>
      </c>
      <c r="F221" s="79">
        <f>G221+H221+I221+J221+K221</f>
        <v>0</v>
      </c>
      <c r="G221" s="79">
        <v>0</v>
      </c>
      <c r="H221" s="79">
        <v>0</v>
      </c>
      <c r="I221" s="79">
        <v>0</v>
      </c>
      <c r="J221" s="79">
        <v>0</v>
      </c>
      <c r="K221" s="79">
        <v>0</v>
      </c>
      <c r="L221" s="218" t="s">
        <v>56</v>
      </c>
      <c r="M221" s="346"/>
    </row>
    <row r="222" spans="1:13" ht="45" customHeight="1" x14ac:dyDescent="0.25">
      <c r="A222" s="342"/>
      <c r="B222" s="350"/>
      <c r="C222" s="218" t="s">
        <v>148</v>
      </c>
      <c r="D222" s="89" t="s">
        <v>57</v>
      </c>
      <c r="E222" s="79">
        <v>0</v>
      </c>
      <c r="F222" s="79">
        <f t="shared" ref="F222" si="175">G222+H222+I222+J222+K222</f>
        <v>0</v>
      </c>
      <c r="G222" s="79">
        <v>0</v>
      </c>
      <c r="H222" s="79">
        <v>0</v>
      </c>
      <c r="I222" s="79">
        <v>0</v>
      </c>
      <c r="J222" s="79">
        <v>0</v>
      </c>
      <c r="K222" s="79">
        <v>0</v>
      </c>
      <c r="L222" s="218" t="s">
        <v>56</v>
      </c>
      <c r="M222" s="347"/>
    </row>
    <row r="223" spans="1:13" ht="45" customHeight="1" x14ac:dyDescent="0.25">
      <c r="A223" s="340" t="s">
        <v>350</v>
      </c>
      <c r="B223" s="348" t="s">
        <v>336</v>
      </c>
      <c r="C223" s="218"/>
      <c r="D223" s="223" t="s">
        <v>55</v>
      </c>
      <c r="E223" s="41">
        <f>E224+E225+E226</f>
        <v>0</v>
      </c>
      <c r="F223" s="41">
        <f t="shared" ref="F223:K223" si="176">F224+F225+F226</f>
        <v>3450.3</v>
      </c>
      <c r="G223" s="41">
        <f t="shared" si="176"/>
        <v>1170.3</v>
      </c>
      <c r="H223" s="41">
        <f t="shared" si="176"/>
        <v>570</v>
      </c>
      <c r="I223" s="41">
        <f t="shared" si="176"/>
        <v>570</v>
      </c>
      <c r="J223" s="41">
        <f t="shared" si="176"/>
        <v>570</v>
      </c>
      <c r="K223" s="41">
        <f t="shared" si="176"/>
        <v>570</v>
      </c>
      <c r="L223" s="42" t="s">
        <v>56</v>
      </c>
      <c r="M223" s="345"/>
    </row>
    <row r="224" spans="1:13" ht="45" customHeight="1" x14ac:dyDescent="0.25">
      <c r="A224" s="341"/>
      <c r="B224" s="349"/>
      <c r="C224" s="218" t="s">
        <v>148</v>
      </c>
      <c r="D224" s="89" t="s">
        <v>146</v>
      </c>
      <c r="E224" s="79">
        <v>0</v>
      </c>
      <c r="F224" s="79">
        <f>G224+H224+I224+J224+K224</f>
        <v>3450.3</v>
      </c>
      <c r="G224" s="79">
        <v>1170.3</v>
      </c>
      <c r="H224" s="79">
        <v>570</v>
      </c>
      <c r="I224" s="79">
        <v>570</v>
      </c>
      <c r="J224" s="79">
        <v>570</v>
      </c>
      <c r="K224" s="79">
        <v>570</v>
      </c>
      <c r="L224" s="218" t="s">
        <v>56</v>
      </c>
      <c r="M224" s="346"/>
    </row>
    <row r="225" spans="1:13" ht="45" customHeight="1" x14ac:dyDescent="0.25">
      <c r="A225" s="341"/>
      <c r="B225" s="349"/>
      <c r="C225" s="218" t="s">
        <v>148</v>
      </c>
      <c r="D225" s="89" t="s">
        <v>147</v>
      </c>
      <c r="E225" s="79">
        <v>0</v>
      </c>
      <c r="F225" s="79">
        <f>G225+H225+I225+J225+K225</f>
        <v>0</v>
      </c>
      <c r="G225" s="79">
        <v>0</v>
      </c>
      <c r="H225" s="79">
        <v>0</v>
      </c>
      <c r="I225" s="79">
        <v>0</v>
      </c>
      <c r="J225" s="79">
        <v>0</v>
      </c>
      <c r="K225" s="79">
        <v>0</v>
      </c>
      <c r="L225" s="218" t="s">
        <v>56</v>
      </c>
      <c r="M225" s="346"/>
    </row>
    <row r="226" spans="1:13" ht="45" customHeight="1" x14ac:dyDescent="0.25">
      <c r="A226" s="342"/>
      <c r="B226" s="350"/>
      <c r="C226" s="218" t="s">
        <v>148</v>
      </c>
      <c r="D226" s="89" t="s">
        <v>57</v>
      </c>
      <c r="E226" s="79">
        <v>0</v>
      </c>
      <c r="F226" s="79">
        <f t="shared" ref="F226" si="177">G226+H226+I226+J226+K226</f>
        <v>0</v>
      </c>
      <c r="G226" s="79">
        <v>0</v>
      </c>
      <c r="H226" s="79">
        <v>0</v>
      </c>
      <c r="I226" s="79">
        <v>0</v>
      </c>
      <c r="J226" s="79">
        <v>0</v>
      </c>
      <c r="K226" s="79">
        <v>0</v>
      </c>
      <c r="L226" s="218" t="s">
        <v>56</v>
      </c>
      <c r="M226" s="347"/>
    </row>
    <row r="227" spans="1:13" ht="45" customHeight="1" x14ac:dyDescent="0.25">
      <c r="A227" s="340" t="s">
        <v>351</v>
      </c>
      <c r="B227" s="348" t="s">
        <v>337</v>
      </c>
      <c r="C227" s="218"/>
      <c r="D227" s="223" t="s">
        <v>55</v>
      </c>
      <c r="E227" s="41">
        <f>E228+E229+E230</f>
        <v>0</v>
      </c>
      <c r="F227" s="41">
        <f t="shared" ref="F227:K227" si="178">F228+F229+F230</f>
        <v>1000</v>
      </c>
      <c r="G227" s="41">
        <f t="shared" si="178"/>
        <v>200</v>
      </c>
      <c r="H227" s="41">
        <f t="shared" si="178"/>
        <v>200</v>
      </c>
      <c r="I227" s="41">
        <f t="shared" si="178"/>
        <v>200</v>
      </c>
      <c r="J227" s="41">
        <f t="shared" si="178"/>
        <v>200</v>
      </c>
      <c r="K227" s="41">
        <f t="shared" si="178"/>
        <v>200</v>
      </c>
      <c r="L227" s="42" t="s">
        <v>56</v>
      </c>
      <c r="M227" s="345"/>
    </row>
    <row r="228" spans="1:13" ht="45" customHeight="1" x14ac:dyDescent="0.25">
      <c r="A228" s="341"/>
      <c r="B228" s="349"/>
      <c r="C228" s="218" t="s">
        <v>148</v>
      </c>
      <c r="D228" s="89" t="s">
        <v>146</v>
      </c>
      <c r="E228" s="79">
        <v>0</v>
      </c>
      <c r="F228" s="79">
        <f>G228+H228+I228+J228+K228</f>
        <v>1000</v>
      </c>
      <c r="G228" s="79">
        <v>200</v>
      </c>
      <c r="H228" s="79">
        <v>200</v>
      </c>
      <c r="I228" s="79">
        <v>200</v>
      </c>
      <c r="J228" s="79">
        <v>200</v>
      </c>
      <c r="K228" s="79">
        <v>200</v>
      </c>
      <c r="L228" s="218" t="s">
        <v>56</v>
      </c>
      <c r="M228" s="346"/>
    </row>
    <row r="229" spans="1:13" ht="45" customHeight="1" x14ac:dyDescent="0.25">
      <c r="A229" s="341"/>
      <c r="B229" s="349"/>
      <c r="C229" s="218" t="s">
        <v>148</v>
      </c>
      <c r="D229" s="89" t="s">
        <v>147</v>
      </c>
      <c r="E229" s="79">
        <v>0</v>
      </c>
      <c r="F229" s="79">
        <f>G229+H229+I229+J229+K229</f>
        <v>0</v>
      </c>
      <c r="G229" s="79">
        <v>0</v>
      </c>
      <c r="H229" s="79">
        <v>0</v>
      </c>
      <c r="I229" s="79">
        <v>0</v>
      </c>
      <c r="J229" s="79">
        <v>0</v>
      </c>
      <c r="K229" s="79">
        <v>0</v>
      </c>
      <c r="L229" s="218" t="s">
        <v>56</v>
      </c>
      <c r="M229" s="346"/>
    </row>
    <row r="230" spans="1:13" ht="45" customHeight="1" x14ac:dyDescent="0.25">
      <c r="A230" s="342"/>
      <c r="B230" s="350"/>
      <c r="C230" s="218" t="s">
        <v>148</v>
      </c>
      <c r="D230" s="89" t="s">
        <v>57</v>
      </c>
      <c r="E230" s="79">
        <v>0</v>
      </c>
      <c r="F230" s="79">
        <f t="shared" ref="F230" si="179">G230+H230+I230+J230+K230</f>
        <v>0</v>
      </c>
      <c r="G230" s="79">
        <v>0</v>
      </c>
      <c r="H230" s="79">
        <v>0</v>
      </c>
      <c r="I230" s="79">
        <v>0</v>
      </c>
      <c r="J230" s="79">
        <v>0</v>
      </c>
      <c r="K230" s="79">
        <v>0</v>
      </c>
      <c r="L230" s="218" t="s">
        <v>56</v>
      </c>
      <c r="M230" s="347"/>
    </row>
    <row r="231" spans="1:13" ht="45" customHeight="1" x14ac:dyDescent="0.25">
      <c r="A231" s="340" t="s">
        <v>352</v>
      </c>
      <c r="B231" s="348" t="s">
        <v>341</v>
      </c>
      <c r="C231" s="218"/>
      <c r="D231" s="223" t="s">
        <v>55</v>
      </c>
      <c r="E231" s="41">
        <f>E232+E233+E234</f>
        <v>0</v>
      </c>
      <c r="F231" s="41">
        <f t="shared" ref="F231:K231" si="180">F232+F233+F234</f>
        <v>1067</v>
      </c>
      <c r="G231" s="41">
        <f t="shared" si="180"/>
        <v>267</v>
      </c>
      <c r="H231" s="41">
        <f t="shared" si="180"/>
        <v>200</v>
      </c>
      <c r="I231" s="41">
        <f t="shared" si="180"/>
        <v>200</v>
      </c>
      <c r="J231" s="41">
        <f t="shared" si="180"/>
        <v>200</v>
      </c>
      <c r="K231" s="41">
        <f t="shared" si="180"/>
        <v>200</v>
      </c>
      <c r="L231" s="42" t="s">
        <v>56</v>
      </c>
      <c r="M231" s="345"/>
    </row>
    <row r="232" spans="1:13" ht="45" customHeight="1" x14ac:dyDescent="0.25">
      <c r="A232" s="341"/>
      <c r="B232" s="349"/>
      <c r="C232" s="218" t="s">
        <v>148</v>
      </c>
      <c r="D232" s="89" t="s">
        <v>146</v>
      </c>
      <c r="E232" s="79">
        <v>0</v>
      </c>
      <c r="F232" s="79">
        <f>G232+H232+I232+J232+K232</f>
        <v>1067</v>
      </c>
      <c r="G232" s="79">
        <v>267</v>
      </c>
      <c r="H232" s="79">
        <v>200</v>
      </c>
      <c r="I232" s="79">
        <v>200</v>
      </c>
      <c r="J232" s="79">
        <v>200</v>
      </c>
      <c r="K232" s="79">
        <v>200</v>
      </c>
      <c r="L232" s="218" t="s">
        <v>56</v>
      </c>
      <c r="M232" s="346"/>
    </row>
    <row r="233" spans="1:13" ht="45" customHeight="1" x14ac:dyDescent="0.25">
      <c r="A233" s="341"/>
      <c r="B233" s="349"/>
      <c r="C233" s="218" t="s">
        <v>148</v>
      </c>
      <c r="D233" s="89" t="s">
        <v>147</v>
      </c>
      <c r="E233" s="79">
        <v>0</v>
      </c>
      <c r="F233" s="79">
        <f>G233+H233+I233+J233+K233</f>
        <v>0</v>
      </c>
      <c r="G233" s="79">
        <v>0</v>
      </c>
      <c r="H233" s="79">
        <v>0</v>
      </c>
      <c r="I233" s="79">
        <v>0</v>
      </c>
      <c r="J233" s="79">
        <v>0</v>
      </c>
      <c r="K233" s="79">
        <v>0</v>
      </c>
      <c r="L233" s="218" t="s">
        <v>56</v>
      </c>
      <c r="M233" s="346"/>
    </row>
    <row r="234" spans="1:13" ht="45" customHeight="1" x14ac:dyDescent="0.25">
      <c r="A234" s="342"/>
      <c r="B234" s="350"/>
      <c r="C234" s="218" t="s">
        <v>148</v>
      </c>
      <c r="D234" s="89" t="s">
        <v>57</v>
      </c>
      <c r="E234" s="79">
        <v>0</v>
      </c>
      <c r="F234" s="79">
        <f t="shared" ref="F234" si="181">G234+H234+I234+J234+K234</f>
        <v>0</v>
      </c>
      <c r="G234" s="79">
        <v>0</v>
      </c>
      <c r="H234" s="79">
        <v>0</v>
      </c>
      <c r="I234" s="79">
        <v>0</v>
      </c>
      <c r="J234" s="79">
        <v>0</v>
      </c>
      <c r="K234" s="79">
        <v>0</v>
      </c>
      <c r="L234" s="218" t="s">
        <v>56</v>
      </c>
      <c r="M234" s="347"/>
    </row>
    <row r="235" spans="1:13" ht="45" customHeight="1" x14ac:dyDescent="0.25">
      <c r="A235" s="340" t="s">
        <v>353</v>
      </c>
      <c r="B235" s="348" t="s">
        <v>339</v>
      </c>
      <c r="C235" s="218"/>
      <c r="D235" s="223" t="s">
        <v>55</v>
      </c>
      <c r="E235" s="41">
        <f>E236+E237+E238</f>
        <v>0</v>
      </c>
      <c r="F235" s="41">
        <f t="shared" ref="F235:K235" si="182">F236+F237+F238</f>
        <v>1000</v>
      </c>
      <c r="G235" s="41">
        <f t="shared" si="182"/>
        <v>200</v>
      </c>
      <c r="H235" s="41">
        <f t="shared" si="182"/>
        <v>200</v>
      </c>
      <c r="I235" s="41">
        <f t="shared" si="182"/>
        <v>200</v>
      </c>
      <c r="J235" s="41">
        <f t="shared" si="182"/>
        <v>200</v>
      </c>
      <c r="K235" s="41">
        <f t="shared" si="182"/>
        <v>200</v>
      </c>
      <c r="L235" s="42" t="s">
        <v>56</v>
      </c>
      <c r="M235" s="345"/>
    </row>
    <row r="236" spans="1:13" ht="45" customHeight="1" x14ac:dyDescent="0.25">
      <c r="A236" s="341"/>
      <c r="B236" s="349"/>
      <c r="C236" s="218" t="s">
        <v>148</v>
      </c>
      <c r="D236" s="89" t="s">
        <v>146</v>
      </c>
      <c r="E236" s="79">
        <v>0</v>
      </c>
      <c r="F236" s="79">
        <f>G236+H236+I236+J236+K236</f>
        <v>1000</v>
      </c>
      <c r="G236" s="79">
        <v>200</v>
      </c>
      <c r="H236" s="79">
        <v>200</v>
      </c>
      <c r="I236" s="79">
        <v>200</v>
      </c>
      <c r="J236" s="79">
        <v>200</v>
      </c>
      <c r="K236" s="79">
        <v>200</v>
      </c>
      <c r="L236" s="218" t="s">
        <v>56</v>
      </c>
      <c r="M236" s="346"/>
    </row>
    <row r="237" spans="1:13" ht="45" customHeight="1" x14ac:dyDescent="0.25">
      <c r="A237" s="341"/>
      <c r="B237" s="349"/>
      <c r="C237" s="218" t="s">
        <v>148</v>
      </c>
      <c r="D237" s="89" t="s">
        <v>147</v>
      </c>
      <c r="E237" s="79">
        <v>0</v>
      </c>
      <c r="F237" s="79">
        <f>G237+H237+I237+J237+K237</f>
        <v>0</v>
      </c>
      <c r="G237" s="79">
        <v>0</v>
      </c>
      <c r="H237" s="79">
        <v>0</v>
      </c>
      <c r="I237" s="79">
        <v>0</v>
      </c>
      <c r="J237" s="79">
        <v>0</v>
      </c>
      <c r="K237" s="79">
        <v>0</v>
      </c>
      <c r="L237" s="218" t="s">
        <v>56</v>
      </c>
      <c r="M237" s="346"/>
    </row>
    <row r="238" spans="1:13" ht="45" customHeight="1" x14ac:dyDescent="0.25">
      <c r="A238" s="342"/>
      <c r="B238" s="350"/>
      <c r="C238" s="218" t="s">
        <v>148</v>
      </c>
      <c r="D238" s="89" t="s">
        <v>57</v>
      </c>
      <c r="E238" s="79">
        <v>0</v>
      </c>
      <c r="F238" s="79">
        <f t="shared" ref="F238" si="183">G238+H238+I238+J238+K238</f>
        <v>0</v>
      </c>
      <c r="G238" s="79">
        <v>0</v>
      </c>
      <c r="H238" s="79">
        <v>0</v>
      </c>
      <c r="I238" s="79">
        <v>0</v>
      </c>
      <c r="J238" s="79">
        <v>0</v>
      </c>
      <c r="K238" s="79">
        <v>0</v>
      </c>
      <c r="L238" s="218" t="s">
        <v>56</v>
      </c>
      <c r="M238" s="347"/>
    </row>
    <row r="239" spans="1:13" ht="45" customHeight="1" x14ac:dyDescent="0.25">
      <c r="A239" s="340" t="s">
        <v>354</v>
      </c>
      <c r="B239" s="348" t="s">
        <v>340</v>
      </c>
      <c r="C239" s="218"/>
      <c r="D239" s="223" t="s">
        <v>55</v>
      </c>
      <c r="E239" s="41">
        <f>E240+E241+E242</f>
        <v>0</v>
      </c>
      <c r="F239" s="41">
        <f t="shared" ref="F239:K239" si="184">F240+F241+F242</f>
        <v>10250</v>
      </c>
      <c r="G239" s="41">
        <f t="shared" si="184"/>
        <v>2050</v>
      </c>
      <c r="H239" s="41">
        <f t="shared" si="184"/>
        <v>2050</v>
      </c>
      <c r="I239" s="41">
        <f t="shared" si="184"/>
        <v>2050</v>
      </c>
      <c r="J239" s="41">
        <f t="shared" si="184"/>
        <v>2050</v>
      </c>
      <c r="K239" s="41">
        <f t="shared" si="184"/>
        <v>2050</v>
      </c>
      <c r="L239" s="42" t="s">
        <v>56</v>
      </c>
      <c r="M239" s="345"/>
    </row>
    <row r="240" spans="1:13" ht="45" customHeight="1" x14ac:dyDescent="0.25">
      <c r="A240" s="341"/>
      <c r="B240" s="349"/>
      <c r="C240" s="218" t="s">
        <v>148</v>
      </c>
      <c r="D240" s="89" t="s">
        <v>146</v>
      </c>
      <c r="E240" s="79">
        <v>0</v>
      </c>
      <c r="F240" s="79">
        <f>G240+H240+I240+J240+K240</f>
        <v>10250</v>
      </c>
      <c r="G240" s="79">
        <v>2050</v>
      </c>
      <c r="H240" s="79">
        <v>2050</v>
      </c>
      <c r="I240" s="79">
        <v>2050</v>
      </c>
      <c r="J240" s="79">
        <v>2050</v>
      </c>
      <c r="K240" s="79">
        <v>2050</v>
      </c>
      <c r="L240" s="218" t="s">
        <v>56</v>
      </c>
      <c r="M240" s="346"/>
    </row>
    <row r="241" spans="1:13" ht="45" customHeight="1" x14ac:dyDescent="0.25">
      <c r="A241" s="341"/>
      <c r="B241" s="349"/>
      <c r="C241" s="218" t="s">
        <v>148</v>
      </c>
      <c r="D241" s="89" t="s">
        <v>147</v>
      </c>
      <c r="E241" s="79">
        <v>0</v>
      </c>
      <c r="F241" s="79">
        <f>G241+H241+I241+J241+K241</f>
        <v>0</v>
      </c>
      <c r="G241" s="79">
        <v>0</v>
      </c>
      <c r="H241" s="79">
        <v>0</v>
      </c>
      <c r="I241" s="79">
        <v>0</v>
      </c>
      <c r="J241" s="79">
        <v>0</v>
      </c>
      <c r="K241" s="79">
        <v>0</v>
      </c>
      <c r="L241" s="218" t="s">
        <v>56</v>
      </c>
      <c r="M241" s="346"/>
    </row>
    <row r="242" spans="1:13" ht="45" customHeight="1" x14ac:dyDescent="0.25">
      <c r="A242" s="342"/>
      <c r="B242" s="350"/>
      <c r="C242" s="218" t="s">
        <v>148</v>
      </c>
      <c r="D242" s="89" t="s">
        <v>57</v>
      </c>
      <c r="E242" s="79">
        <v>0</v>
      </c>
      <c r="F242" s="79">
        <f t="shared" ref="F242" si="185">G242+H242+I242+J242+K242</f>
        <v>0</v>
      </c>
      <c r="G242" s="79">
        <v>0</v>
      </c>
      <c r="H242" s="79">
        <v>0</v>
      </c>
      <c r="I242" s="79">
        <v>0</v>
      </c>
      <c r="J242" s="79">
        <v>0</v>
      </c>
      <c r="K242" s="79">
        <v>0</v>
      </c>
      <c r="L242" s="218" t="s">
        <v>56</v>
      </c>
      <c r="M242" s="347"/>
    </row>
    <row r="243" spans="1:13" ht="45" customHeight="1" x14ac:dyDescent="0.25">
      <c r="A243" s="340" t="s">
        <v>355</v>
      </c>
      <c r="B243" s="348" t="s">
        <v>367</v>
      </c>
      <c r="C243" s="218"/>
      <c r="D243" s="223" t="s">
        <v>55</v>
      </c>
      <c r="E243" s="41">
        <f>E244+E245+E246</f>
        <v>0</v>
      </c>
      <c r="F243" s="41">
        <f t="shared" ref="F243" si="186">F244+F245+F246</f>
        <v>100</v>
      </c>
      <c r="G243" s="41">
        <f>G244+G245+G246</f>
        <v>20</v>
      </c>
      <c r="H243" s="41">
        <f t="shared" ref="H243:K243" si="187">H244+H245+H246</f>
        <v>20</v>
      </c>
      <c r="I243" s="41">
        <f t="shared" si="187"/>
        <v>20</v>
      </c>
      <c r="J243" s="41">
        <f t="shared" si="187"/>
        <v>20</v>
      </c>
      <c r="K243" s="41">
        <f t="shared" si="187"/>
        <v>20</v>
      </c>
      <c r="L243" s="42" t="s">
        <v>56</v>
      </c>
      <c r="M243" s="345"/>
    </row>
    <row r="244" spans="1:13" ht="45" customHeight="1" x14ac:dyDescent="0.25">
      <c r="A244" s="341"/>
      <c r="B244" s="349"/>
      <c r="C244" s="218" t="s">
        <v>148</v>
      </c>
      <c r="D244" s="89" t="s">
        <v>146</v>
      </c>
      <c r="E244" s="79">
        <v>0</v>
      </c>
      <c r="F244" s="79">
        <f>G244+H244+I244+J244+K244</f>
        <v>100</v>
      </c>
      <c r="G244" s="79">
        <v>20</v>
      </c>
      <c r="H244" s="79">
        <v>20</v>
      </c>
      <c r="I244" s="79">
        <v>20</v>
      </c>
      <c r="J244" s="79">
        <v>20</v>
      </c>
      <c r="K244" s="79">
        <v>20</v>
      </c>
      <c r="L244" s="218" t="s">
        <v>56</v>
      </c>
      <c r="M244" s="346"/>
    </row>
    <row r="245" spans="1:13" ht="45" customHeight="1" x14ac:dyDescent="0.25">
      <c r="A245" s="341"/>
      <c r="B245" s="349"/>
      <c r="C245" s="218" t="s">
        <v>148</v>
      </c>
      <c r="D245" s="89" t="s">
        <v>147</v>
      </c>
      <c r="E245" s="79">
        <v>0</v>
      </c>
      <c r="F245" s="79">
        <f>G245+H245+I245+J245+K245</f>
        <v>0</v>
      </c>
      <c r="G245" s="79">
        <v>0</v>
      </c>
      <c r="H245" s="79">
        <v>0</v>
      </c>
      <c r="I245" s="79">
        <v>0</v>
      </c>
      <c r="J245" s="79">
        <v>0</v>
      </c>
      <c r="K245" s="79">
        <v>0</v>
      </c>
      <c r="L245" s="218" t="s">
        <v>56</v>
      </c>
      <c r="M245" s="346"/>
    </row>
    <row r="246" spans="1:13" ht="45" customHeight="1" x14ac:dyDescent="0.25">
      <c r="A246" s="342"/>
      <c r="B246" s="350"/>
      <c r="C246" s="218" t="s">
        <v>148</v>
      </c>
      <c r="D246" s="89" t="s">
        <v>57</v>
      </c>
      <c r="E246" s="79">
        <v>0</v>
      </c>
      <c r="F246" s="79">
        <f t="shared" ref="F246" si="188">G246+H246+I246+J246+K246</f>
        <v>0</v>
      </c>
      <c r="G246" s="79">
        <v>0</v>
      </c>
      <c r="H246" s="79">
        <v>0</v>
      </c>
      <c r="I246" s="79">
        <v>0</v>
      </c>
      <c r="J246" s="79">
        <v>0</v>
      </c>
      <c r="K246" s="79">
        <v>0</v>
      </c>
      <c r="L246" s="218" t="s">
        <v>56</v>
      </c>
      <c r="M246" s="347"/>
    </row>
    <row r="247" spans="1:13" ht="45" customHeight="1" x14ac:dyDescent="0.25">
      <c r="A247" s="340" t="s">
        <v>363</v>
      </c>
      <c r="B247" s="348" t="s">
        <v>342</v>
      </c>
      <c r="C247" s="218"/>
      <c r="D247" s="223" t="s">
        <v>55</v>
      </c>
      <c r="E247" s="41">
        <f>E248+E249+E250</f>
        <v>0</v>
      </c>
      <c r="F247" s="41">
        <f t="shared" ref="F247" si="189">F248+F249+F250</f>
        <v>250</v>
      </c>
      <c r="G247" s="41">
        <f>G248+G249+G250</f>
        <v>50</v>
      </c>
      <c r="H247" s="41">
        <f t="shared" ref="H247:K247" si="190">H248+H249+H250</f>
        <v>50</v>
      </c>
      <c r="I247" s="41">
        <f t="shared" si="190"/>
        <v>50</v>
      </c>
      <c r="J247" s="41">
        <f t="shared" si="190"/>
        <v>50</v>
      </c>
      <c r="K247" s="41">
        <f t="shared" si="190"/>
        <v>50</v>
      </c>
      <c r="L247" s="42" t="s">
        <v>56</v>
      </c>
      <c r="M247" s="345"/>
    </row>
    <row r="248" spans="1:13" ht="45" customHeight="1" x14ac:dyDescent="0.25">
      <c r="A248" s="341"/>
      <c r="B248" s="349"/>
      <c r="C248" s="218" t="s">
        <v>148</v>
      </c>
      <c r="D248" s="89" t="s">
        <v>146</v>
      </c>
      <c r="E248" s="79">
        <v>0</v>
      </c>
      <c r="F248" s="79">
        <f>G248+H248+I248+J248+K248</f>
        <v>250</v>
      </c>
      <c r="G248" s="79">
        <v>50</v>
      </c>
      <c r="H248" s="79">
        <v>50</v>
      </c>
      <c r="I248" s="79">
        <v>50</v>
      </c>
      <c r="J248" s="79">
        <v>50</v>
      </c>
      <c r="K248" s="79">
        <v>50</v>
      </c>
      <c r="L248" s="218" t="s">
        <v>56</v>
      </c>
      <c r="M248" s="346"/>
    </row>
    <row r="249" spans="1:13" ht="45" customHeight="1" x14ac:dyDescent="0.25">
      <c r="A249" s="341"/>
      <c r="B249" s="349"/>
      <c r="C249" s="218" t="s">
        <v>148</v>
      </c>
      <c r="D249" s="89" t="s">
        <v>147</v>
      </c>
      <c r="E249" s="79">
        <v>0</v>
      </c>
      <c r="F249" s="79">
        <f>G249+H249+I249+J249+K249</f>
        <v>0</v>
      </c>
      <c r="G249" s="79">
        <v>0</v>
      </c>
      <c r="H249" s="79">
        <v>0</v>
      </c>
      <c r="I249" s="79">
        <v>0</v>
      </c>
      <c r="J249" s="79">
        <v>0</v>
      </c>
      <c r="K249" s="79">
        <v>0</v>
      </c>
      <c r="L249" s="218" t="s">
        <v>56</v>
      </c>
      <c r="M249" s="346"/>
    </row>
    <row r="250" spans="1:13" ht="45" customHeight="1" x14ac:dyDescent="0.25">
      <c r="A250" s="342"/>
      <c r="B250" s="350"/>
      <c r="C250" s="218" t="s">
        <v>148</v>
      </c>
      <c r="D250" s="89" t="s">
        <v>57</v>
      </c>
      <c r="E250" s="79">
        <v>0</v>
      </c>
      <c r="F250" s="79">
        <f t="shared" ref="F250" si="191">G250+H250+I250+J250+K250</f>
        <v>0</v>
      </c>
      <c r="G250" s="79">
        <v>0</v>
      </c>
      <c r="H250" s="79">
        <v>0</v>
      </c>
      <c r="I250" s="79">
        <v>0</v>
      </c>
      <c r="J250" s="79">
        <v>0</v>
      </c>
      <c r="K250" s="79">
        <v>0</v>
      </c>
      <c r="L250" s="218" t="s">
        <v>56</v>
      </c>
      <c r="M250" s="347"/>
    </row>
    <row r="251" spans="1:13" ht="45" customHeight="1" x14ac:dyDescent="0.25">
      <c r="A251" s="340" t="s">
        <v>364</v>
      </c>
      <c r="B251" s="348" t="s">
        <v>343</v>
      </c>
      <c r="C251" s="218"/>
      <c r="D251" s="223" t="s">
        <v>55</v>
      </c>
      <c r="E251" s="41">
        <f>E252+E253+E254</f>
        <v>0</v>
      </c>
      <c r="F251" s="41">
        <f t="shared" ref="F251" si="192">F252+F253+F254</f>
        <v>1000</v>
      </c>
      <c r="G251" s="41">
        <f>G252+G253+G254</f>
        <v>200</v>
      </c>
      <c r="H251" s="41">
        <f t="shared" ref="H251:K251" si="193">H252+H253+H254</f>
        <v>200</v>
      </c>
      <c r="I251" s="41">
        <f t="shared" si="193"/>
        <v>200</v>
      </c>
      <c r="J251" s="41">
        <f t="shared" si="193"/>
        <v>200</v>
      </c>
      <c r="K251" s="41">
        <f t="shared" si="193"/>
        <v>200</v>
      </c>
      <c r="L251" s="42" t="s">
        <v>56</v>
      </c>
      <c r="M251" s="345"/>
    </row>
    <row r="252" spans="1:13" ht="45" customHeight="1" x14ac:dyDescent="0.25">
      <c r="A252" s="341"/>
      <c r="B252" s="349"/>
      <c r="C252" s="218" t="s">
        <v>148</v>
      </c>
      <c r="D252" s="89" t="s">
        <v>146</v>
      </c>
      <c r="E252" s="79">
        <v>0</v>
      </c>
      <c r="F252" s="79">
        <f>G252+H252+I252+J252+K252</f>
        <v>1000</v>
      </c>
      <c r="G252" s="79">
        <v>200</v>
      </c>
      <c r="H252" s="79">
        <v>200</v>
      </c>
      <c r="I252" s="79">
        <v>200</v>
      </c>
      <c r="J252" s="79">
        <v>200</v>
      </c>
      <c r="K252" s="79">
        <v>200</v>
      </c>
      <c r="L252" s="218" t="s">
        <v>56</v>
      </c>
      <c r="M252" s="346"/>
    </row>
    <row r="253" spans="1:13" ht="45" customHeight="1" x14ac:dyDescent="0.25">
      <c r="A253" s="341"/>
      <c r="B253" s="349"/>
      <c r="C253" s="218" t="s">
        <v>148</v>
      </c>
      <c r="D253" s="89" t="s">
        <v>147</v>
      </c>
      <c r="E253" s="79">
        <v>0</v>
      </c>
      <c r="F253" s="79">
        <f>G253+H253+I253+J253+K253</f>
        <v>0</v>
      </c>
      <c r="G253" s="79">
        <v>0</v>
      </c>
      <c r="H253" s="79">
        <v>0</v>
      </c>
      <c r="I253" s="79">
        <v>0</v>
      </c>
      <c r="J253" s="79">
        <v>0</v>
      </c>
      <c r="K253" s="79">
        <v>0</v>
      </c>
      <c r="L253" s="218" t="s">
        <v>56</v>
      </c>
      <c r="M253" s="346"/>
    </row>
    <row r="254" spans="1:13" ht="45" customHeight="1" x14ac:dyDescent="0.25">
      <c r="A254" s="342"/>
      <c r="B254" s="350"/>
      <c r="C254" s="218" t="s">
        <v>148</v>
      </c>
      <c r="D254" s="89" t="s">
        <v>57</v>
      </c>
      <c r="E254" s="79">
        <v>0</v>
      </c>
      <c r="F254" s="79">
        <f t="shared" ref="F254" si="194">G254+H254+I254+J254+K254</f>
        <v>0</v>
      </c>
      <c r="G254" s="79">
        <v>0</v>
      </c>
      <c r="H254" s="79">
        <v>0</v>
      </c>
      <c r="I254" s="79">
        <v>0</v>
      </c>
      <c r="J254" s="79">
        <v>0</v>
      </c>
      <c r="K254" s="79">
        <v>0</v>
      </c>
      <c r="L254" s="218" t="s">
        <v>56</v>
      </c>
      <c r="M254" s="347"/>
    </row>
    <row r="255" spans="1:13" ht="45" customHeight="1" x14ac:dyDescent="0.25">
      <c r="A255" s="340" t="s">
        <v>365</v>
      </c>
      <c r="B255" s="348" t="s">
        <v>335</v>
      </c>
      <c r="C255" s="218"/>
      <c r="D255" s="223" t="s">
        <v>55</v>
      </c>
      <c r="E255" s="41">
        <f>E256+E257+E258</f>
        <v>0</v>
      </c>
      <c r="F255" s="41">
        <f t="shared" ref="F255:K255" si="195">F256+F257+F258</f>
        <v>12000</v>
      </c>
      <c r="G255" s="41">
        <f t="shared" si="195"/>
        <v>2400</v>
      </c>
      <c r="H255" s="41">
        <f t="shared" si="195"/>
        <v>2400</v>
      </c>
      <c r="I255" s="41">
        <f t="shared" si="195"/>
        <v>2400</v>
      </c>
      <c r="J255" s="41">
        <f t="shared" si="195"/>
        <v>2400</v>
      </c>
      <c r="K255" s="41">
        <f t="shared" si="195"/>
        <v>2400</v>
      </c>
      <c r="L255" s="42" t="s">
        <v>56</v>
      </c>
      <c r="M255" s="42"/>
    </row>
    <row r="256" spans="1:13" ht="45" customHeight="1" x14ac:dyDescent="0.25">
      <c r="A256" s="341"/>
      <c r="B256" s="349"/>
      <c r="C256" s="218" t="s">
        <v>148</v>
      </c>
      <c r="D256" s="89" t="s">
        <v>146</v>
      </c>
      <c r="E256" s="79">
        <v>0</v>
      </c>
      <c r="F256" s="79">
        <f>G256+H256+I256+J256+K256</f>
        <v>12000</v>
      </c>
      <c r="G256" s="79">
        <v>2400</v>
      </c>
      <c r="H256" s="79">
        <v>2400</v>
      </c>
      <c r="I256" s="79">
        <v>2400</v>
      </c>
      <c r="J256" s="79">
        <v>2400</v>
      </c>
      <c r="K256" s="79">
        <v>2400</v>
      </c>
      <c r="L256" s="218" t="s">
        <v>56</v>
      </c>
      <c r="M256" s="218"/>
    </row>
    <row r="257" spans="1:13" ht="45" customHeight="1" x14ac:dyDescent="0.25">
      <c r="A257" s="341"/>
      <c r="B257" s="349"/>
      <c r="C257" s="218" t="s">
        <v>148</v>
      </c>
      <c r="D257" s="89" t="s">
        <v>147</v>
      </c>
      <c r="E257" s="79">
        <v>0</v>
      </c>
      <c r="F257" s="79">
        <f>G257+H257+I257+J257+K257</f>
        <v>0</v>
      </c>
      <c r="G257" s="79">
        <v>0</v>
      </c>
      <c r="H257" s="79">
        <v>0</v>
      </c>
      <c r="I257" s="79">
        <v>0</v>
      </c>
      <c r="J257" s="79">
        <v>0</v>
      </c>
      <c r="K257" s="79">
        <v>0</v>
      </c>
      <c r="L257" s="218" t="s">
        <v>56</v>
      </c>
      <c r="M257" s="218"/>
    </row>
    <row r="258" spans="1:13" ht="45" customHeight="1" x14ac:dyDescent="0.25">
      <c r="A258" s="342"/>
      <c r="B258" s="350"/>
      <c r="C258" s="218" t="s">
        <v>148</v>
      </c>
      <c r="D258" s="89" t="s">
        <v>57</v>
      </c>
      <c r="E258" s="79">
        <v>0</v>
      </c>
      <c r="F258" s="79">
        <f t="shared" ref="F258" si="196">G258+H258+I258+J258+K258</f>
        <v>0</v>
      </c>
      <c r="G258" s="79">
        <v>0</v>
      </c>
      <c r="H258" s="79">
        <v>0</v>
      </c>
      <c r="I258" s="79">
        <v>0</v>
      </c>
      <c r="J258" s="79">
        <v>0</v>
      </c>
      <c r="K258" s="79">
        <v>0</v>
      </c>
      <c r="L258" s="218" t="s">
        <v>56</v>
      </c>
      <c r="M258" s="218"/>
    </row>
    <row r="259" spans="1:13" ht="45" customHeight="1" x14ac:dyDescent="0.25">
      <c r="A259" s="357" t="s">
        <v>72</v>
      </c>
      <c r="B259" s="360" t="s">
        <v>276</v>
      </c>
      <c r="C259" s="164"/>
      <c r="D259" s="165" t="s">
        <v>55</v>
      </c>
      <c r="E259" s="166">
        <f>E260+E261+E262</f>
        <v>0</v>
      </c>
      <c r="F259" s="166">
        <f t="shared" ref="F259:K259" si="197">F260+F261+F262</f>
        <v>9500</v>
      </c>
      <c r="G259" s="166">
        <f t="shared" si="197"/>
        <v>1900</v>
      </c>
      <c r="H259" s="166">
        <f t="shared" si="197"/>
        <v>1900</v>
      </c>
      <c r="I259" s="166">
        <f t="shared" si="197"/>
        <v>1900</v>
      </c>
      <c r="J259" s="166">
        <f t="shared" si="197"/>
        <v>1900</v>
      </c>
      <c r="K259" s="166">
        <f t="shared" si="197"/>
        <v>1900</v>
      </c>
      <c r="L259" s="167" t="s">
        <v>56</v>
      </c>
      <c r="M259" s="167"/>
    </row>
    <row r="260" spans="1:13" ht="45" customHeight="1" x14ac:dyDescent="0.25">
      <c r="A260" s="358"/>
      <c r="B260" s="361"/>
      <c r="C260" s="164" t="s">
        <v>148</v>
      </c>
      <c r="D260" s="168" t="s">
        <v>146</v>
      </c>
      <c r="E260" s="169">
        <f t="shared" ref="E260:K262" si="198">E264+E268+E272+E276+E280</f>
        <v>0</v>
      </c>
      <c r="F260" s="169">
        <f t="shared" si="198"/>
        <v>9500</v>
      </c>
      <c r="G260" s="169">
        <f t="shared" si="198"/>
        <v>1900</v>
      </c>
      <c r="H260" s="169">
        <f t="shared" si="198"/>
        <v>1900</v>
      </c>
      <c r="I260" s="169">
        <f t="shared" si="198"/>
        <v>1900</v>
      </c>
      <c r="J260" s="169">
        <f t="shared" si="198"/>
        <v>1900</v>
      </c>
      <c r="K260" s="169">
        <f t="shared" si="198"/>
        <v>1900</v>
      </c>
      <c r="L260" s="164" t="s">
        <v>56</v>
      </c>
      <c r="M260" s="164"/>
    </row>
    <row r="261" spans="1:13" ht="45" customHeight="1" x14ac:dyDescent="0.25">
      <c r="A261" s="358"/>
      <c r="B261" s="361"/>
      <c r="C261" s="164" t="s">
        <v>148</v>
      </c>
      <c r="D261" s="168" t="s">
        <v>147</v>
      </c>
      <c r="E261" s="169">
        <f t="shared" si="198"/>
        <v>0</v>
      </c>
      <c r="F261" s="169">
        <f t="shared" si="198"/>
        <v>0</v>
      </c>
      <c r="G261" s="169">
        <f t="shared" si="198"/>
        <v>0</v>
      </c>
      <c r="H261" s="169">
        <f t="shared" si="198"/>
        <v>0</v>
      </c>
      <c r="I261" s="169">
        <f t="shared" si="198"/>
        <v>0</v>
      </c>
      <c r="J261" s="169">
        <f t="shared" si="198"/>
        <v>0</v>
      </c>
      <c r="K261" s="169">
        <f t="shared" si="198"/>
        <v>0</v>
      </c>
      <c r="L261" s="164" t="s">
        <v>56</v>
      </c>
      <c r="M261" s="164"/>
    </row>
    <row r="262" spans="1:13" ht="45" customHeight="1" x14ac:dyDescent="0.25">
      <c r="A262" s="359"/>
      <c r="B262" s="362"/>
      <c r="C262" s="164" t="s">
        <v>148</v>
      </c>
      <c r="D262" s="168" t="s">
        <v>57</v>
      </c>
      <c r="E262" s="169">
        <f t="shared" si="198"/>
        <v>0</v>
      </c>
      <c r="F262" s="169">
        <f t="shared" si="198"/>
        <v>0</v>
      </c>
      <c r="G262" s="169">
        <f t="shared" si="198"/>
        <v>0</v>
      </c>
      <c r="H262" s="169">
        <f t="shared" si="198"/>
        <v>0</v>
      </c>
      <c r="I262" s="169">
        <f t="shared" si="198"/>
        <v>0</v>
      </c>
      <c r="J262" s="169">
        <f t="shared" si="198"/>
        <v>0</v>
      </c>
      <c r="K262" s="169">
        <f t="shared" si="198"/>
        <v>0</v>
      </c>
      <c r="L262" s="164" t="s">
        <v>56</v>
      </c>
      <c r="M262" s="164"/>
    </row>
    <row r="263" spans="1:13" ht="33" customHeight="1" x14ac:dyDescent="0.25">
      <c r="A263" s="364" t="s">
        <v>76</v>
      </c>
      <c r="B263" s="348" t="s">
        <v>385</v>
      </c>
      <c r="C263" s="69"/>
      <c r="D263" s="90" t="s">
        <v>55</v>
      </c>
      <c r="E263" s="29">
        <f>E264+E265+E266</f>
        <v>0</v>
      </c>
      <c r="F263" s="29">
        <f t="shared" ref="F263" si="199">F264+F265+F266</f>
        <v>2500</v>
      </c>
      <c r="G263" s="29">
        <f t="shared" ref="G263" si="200">G264+G265+G266</f>
        <v>500</v>
      </c>
      <c r="H263" s="29">
        <f t="shared" ref="H263" si="201">H264+H265+H266</f>
        <v>500</v>
      </c>
      <c r="I263" s="29">
        <f t="shared" ref="I263" si="202">I264+I265+I266</f>
        <v>500</v>
      </c>
      <c r="J263" s="29">
        <f t="shared" ref="J263" si="203">J264+J265+J266</f>
        <v>500</v>
      </c>
      <c r="K263" s="29">
        <f t="shared" ref="K263" si="204">K264+K265+K266</f>
        <v>500</v>
      </c>
      <c r="L263" s="42" t="s">
        <v>56</v>
      </c>
      <c r="M263" s="42"/>
    </row>
    <row r="264" spans="1:13" ht="45" customHeight="1" x14ac:dyDescent="0.25">
      <c r="A264" s="365"/>
      <c r="B264" s="349"/>
      <c r="C264" s="69" t="s">
        <v>148</v>
      </c>
      <c r="D264" s="70" t="s">
        <v>146</v>
      </c>
      <c r="E264" s="75">
        <v>0</v>
      </c>
      <c r="F264" s="75">
        <f>G264+H264+I264+J264+K264</f>
        <v>2500</v>
      </c>
      <c r="G264" s="75">
        <v>500</v>
      </c>
      <c r="H264" s="75">
        <v>500</v>
      </c>
      <c r="I264" s="75">
        <v>500</v>
      </c>
      <c r="J264" s="75">
        <v>500</v>
      </c>
      <c r="K264" s="75">
        <v>500</v>
      </c>
      <c r="L264" s="74" t="s">
        <v>56</v>
      </c>
      <c r="M264" s="74"/>
    </row>
    <row r="265" spans="1:13" ht="45" customHeight="1" x14ac:dyDescent="0.25">
      <c r="A265" s="365"/>
      <c r="B265" s="349"/>
      <c r="C265" s="69" t="s">
        <v>148</v>
      </c>
      <c r="D265" s="70" t="s">
        <v>147</v>
      </c>
      <c r="E265" s="75">
        <v>0</v>
      </c>
      <c r="F265" s="75">
        <f>G265+H265+I265+J265+K265</f>
        <v>0</v>
      </c>
      <c r="G265" s="75">
        <v>0</v>
      </c>
      <c r="H265" s="75">
        <v>0</v>
      </c>
      <c r="I265" s="75">
        <v>0</v>
      </c>
      <c r="J265" s="75">
        <v>0</v>
      </c>
      <c r="K265" s="75">
        <v>0</v>
      </c>
      <c r="L265" s="74" t="s">
        <v>56</v>
      </c>
      <c r="M265" s="74"/>
    </row>
    <row r="266" spans="1:13" ht="45" customHeight="1" x14ac:dyDescent="0.25">
      <c r="A266" s="366"/>
      <c r="B266" s="350"/>
      <c r="C266" s="74" t="s">
        <v>148</v>
      </c>
      <c r="D266" s="89" t="s">
        <v>57</v>
      </c>
      <c r="E266" s="79">
        <v>0</v>
      </c>
      <c r="F266" s="79">
        <f t="shared" ref="F266" si="205">G266+H266+I266+J266+K266</f>
        <v>0</v>
      </c>
      <c r="G266" s="79">
        <v>0</v>
      </c>
      <c r="H266" s="79">
        <v>0</v>
      </c>
      <c r="I266" s="79">
        <v>0</v>
      </c>
      <c r="J266" s="79">
        <v>0</v>
      </c>
      <c r="K266" s="79">
        <v>0</v>
      </c>
      <c r="L266" s="74" t="s">
        <v>56</v>
      </c>
      <c r="M266" s="74"/>
    </row>
    <row r="267" spans="1:13" ht="30.75" customHeight="1" x14ac:dyDescent="0.25">
      <c r="A267" s="364" t="s">
        <v>261</v>
      </c>
      <c r="B267" s="348" t="s">
        <v>386</v>
      </c>
      <c r="C267" s="69"/>
      <c r="D267" s="90" t="s">
        <v>55</v>
      </c>
      <c r="E267" s="29">
        <f>E268+E269+E270</f>
        <v>0</v>
      </c>
      <c r="F267" s="29">
        <f t="shared" ref="F267" si="206">F268+F269+F270</f>
        <v>2500</v>
      </c>
      <c r="G267" s="29">
        <f t="shared" ref="G267" si="207">G268+G269+G270</f>
        <v>500</v>
      </c>
      <c r="H267" s="29">
        <f t="shared" ref="H267" si="208">H268+H269+H270</f>
        <v>500</v>
      </c>
      <c r="I267" s="29">
        <f t="shared" ref="I267" si="209">I268+I269+I270</f>
        <v>500</v>
      </c>
      <c r="J267" s="29">
        <f t="shared" ref="J267" si="210">J268+J269+J270</f>
        <v>500</v>
      </c>
      <c r="K267" s="29">
        <f t="shared" ref="K267" si="211">K268+K269+K270</f>
        <v>500</v>
      </c>
      <c r="L267" s="42" t="s">
        <v>56</v>
      </c>
      <c r="M267" s="42"/>
    </row>
    <row r="268" spans="1:13" ht="45" customHeight="1" x14ac:dyDescent="0.25">
      <c r="A268" s="365"/>
      <c r="B268" s="349"/>
      <c r="C268" s="69" t="s">
        <v>148</v>
      </c>
      <c r="D268" s="70" t="s">
        <v>146</v>
      </c>
      <c r="E268" s="75">
        <v>0</v>
      </c>
      <c r="F268" s="75">
        <f>G268+H268+I268+J268+K268</f>
        <v>2500</v>
      </c>
      <c r="G268" s="75">
        <v>500</v>
      </c>
      <c r="H268" s="75">
        <v>500</v>
      </c>
      <c r="I268" s="75">
        <v>500</v>
      </c>
      <c r="J268" s="75">
        <v>500</v>
      </c>
      <c r="K268" s="75">
        <v>500</v>
      </c>
      <c r="L268" s="74" t="s">
        <v>56</v>
      </c>
      <c r="M268" s="74"/>
    </row>
    <row r="269" spans="1:13" ht="45" customHeight="1" x14ac:dyDescent="0.25">
      <c r="A269" s="365"/>
      <c r="B269" s="349"/>
      <c r="C269" s="69" t="s">
        <v>148</v>
      </c>
      <c r="D269" s="70" t="s">
        <v>147</v>
      </c>
      <c r="E269" s="75">
        <v>0</v>
      </c>
      <c r="F269" s="75">
        <f>G269+H269+I269+J269+K269</f>
        <v>0</v>
      </c>
      <c r="G269" s="75">
        <v>0</v>
      </c>
      <c r="H269" s="75">
        <v>0</v>
      </c>
      <c r="I269" s="75">
        <v>0</v>
      </c>
      <c r="J269" s="75">
        <v>0</v>
      </c>
      <c r="K269" s="75">
        <v>0</v>
      </c>
      <c r="L269" s="74" t="s">
        <v>56</v>
      </c>
      <c r="M269" s="74"/>
    </row>
    <row r="270" spans="1:13" ht="45" customHeight="1" x14ac:dyDescent="0.25">
      <c r="A270" s="366"/>
      <c r="B270" s="350"/>
      <c r="C270" s="74" t="s">
        <v>148</v>
      </c>
      <c r="D270" s="89" t="s">
        <v>57</v>
      </c>
      <c r="E270" s="79">
        <v>0</v>
      </c>
      <c r="F270" s="79">
        <f t="shared" ref="F270" si="212">G270+H270+I270+J270+K270</f>
        <v>0</v>
      </c>
      <c r="G270" s="79">
        <v>0</v>
      </c>
      <c r="H270" s="79">
        <v>0</v>
      </c>
      <c r="I270" s="79">
        <v>0</v>
      </c>
      <c r="J270" s="79">
        <v>0</v>
      </c>
      <c r="K270" s="79">
        <v>0</v>
      </c>
      <c r="L270" s="74" t="s">
        <v>56</v>
      </c>
      <c r="M270" s="74"/>
    </row>
    <row r="271" spans="1:13" ht="31.5" customHeight="1" x14ac:dyDescent="0.25">
      <c r="A271" s="364" t="s">
        <v>272</v>
      </c>
      <c r="B271" s="348" t="s">
        <v>387</v>
      </c>
      <c r="C271" s="69"/>
      <c r="D271" s="90" t="s">
        <v>55</v>
      </c>
      <c r="E271" s="29">
        <f>E272+E273+E274</f>
        <v>0</v>
      </c>
      <c r="F271" s="29">
        <f t="shared" ref="F271" si="213">F272+F273+F274</f>
        <v>750</v>
      </c>
      <c r="G271" s="29">
        <f t="shared" ref="G271" si="214">G272+G273+G274</f>
        <v>150</v>
      </c>
      <c r="H271" s="29">
        <f t="shared" ref="H271" si="215">H272+H273+H274</f>
        <v>150</v>
      </c>
      <c r="I271" s="29">
        <f t="shared" ref="I271" si="216">I272+I273+I274</f>
        <v>150</v>
      </c>
      <c r="J271" s="29">
        <f t="shared" ref="J271" si="217">J272+J273+J274</f>
        <v>150</v>
      </c>
      <c r="K271" s="29">
        <f t="shared" ref="K271" si="218">K272+K273+K274</f>
        <v>150</v>
      </c>
      <c r="L271" s="42" t="s">
        <v>56</v>
      </c>
      <c r="M271" s="300"/>
    </row>
    <row r="272" spans="1:13" ht="45" customHeight="1" x14ac:dyDescent="0.25">
      <c r="A272" s="365"/>
      <c r="B272" s="349"/>
      <c r="C272" s="69" t="s">
        <v>148</v>
      </c>
      <c r="D272" s="70" t="s">
        <v>146</v>
      </c>
      <c r="E272" s="75">
        <v>0</v>
      </c>
      <c r="F272" s="75">
        <f>G272+H272+I272+J272+K272</f>
        <v>750</v>
      </c>
      <c r="G272" s="75">
        <v>150</v>
      </c>
      <c r="H272" s="75">
        <v>150</v>
      </c>
      <c r="I272" s="75">
        <v>150</v>
      </c>
      <c r="J272" s="75">
        <v>150</v>
      </c>
      <c r="K272" s="75">
        <v>150</v>
      </c>
      <c r="L272" s="74" t="s">
        <v>56</v>
      </c>
      <c r="M272" s="301"/>
    </row>
    <row r="273" spans="1:13" ht="45" customHeight="1" x14ac:dyDescent="0.25">
      <c r="A273" s="365"/>
      <c r="B273" s="349"/>
      <c r="C273" s="69" t="s">
        <v>148</v>
      </c>
      <c r="D273" s="70" t="s">
        <v>147</v>
      </c>
      <c r="E273" s="75">
        <v>0</v>
      </c>
      <c r="F273" s="75">
        <f>G273+H273+I273+J273+K273</f>
        <v>0</v>
      </c>
      <c r="G273" s="75">
        <v>0</v>
      </c>
      <c r="H273" s="75">
        <v>0</v>
      </c>
      <c r="I273" s="75">
        <v>0</v>
      </c>
      <c r="J273" s="75">
        <v>0</v>
      </c>
      <c r="K273" s="75">
        <v>0</v>
      </c>
      <c r="L273" s="74" t="s">
        <v>56</v>
      </c>
      <c r="M273" s="301"/>
    </row>
    <row r="274" spans="1:13" ht="45" customHeight="1" x14ac:dyDescent="0.25">
      <c r="A274" s="366"/>
      <c r="B274" s="350"/>
      <c r="C274" s="74" t="s">
        <v>148</v>
      </c>
      <c r="D274" s="89" t="s">
        <v>57</v>
      </c>
      <c r="E274" s="79">
        <v>0</v>
      </c>
      <c r="F274" s="79">
        <f t="shared" ref="F274" si="219">G274+H274+I274+J274+K274</f>
        <v>0</v>
      </c>
      <c r="G274" s="79">
        <v>0</v>
      </c>
      <c r="H274" s="79">
        <v>0</v>
      </c>
      <c r="I274" s="79">
        <v>0</v>
      </c>
      <c r="J274" s="79">
        <v>0</v>
      </c>
      <c r="K274" s="79">
        <v>0</v>
      </c>
      <c r="L274" s="74" t="s">
        <v>56</v>
      </c>
      <c r="M274" s="302"/>
    </row>
    <row r="275" spans="1:13" ht="31.5" customHeight="1" x14ac:dyDescent="0.25">
      <c r="A275" s="364" t="s">
        <v>273</v>
      </c>
      <c r="B275" s="348" t="s">
        <v>308</v>
      </c>
      <c r="C275" s="69"/>
      <c r="D275" s="90" t="s">
        <v>55</v>
      </c>
      <c r="E275" s="29">
        <f>E276+E277+E278</f>
        <v>0</v>
      </c>
      <c r="F275" s="29">
        <f t="shared" ref="F275" si="220">F276+F277+F278</f>
        <v>500</v>
      </c>
      <c r="G275" s="29">
        <f t="shared" ref="G275" si="221">G276+G277+G278</f>
        <v>100</v>
      </c>
      <c r="H275" s="29">
        <f t="shared" ref="H275" si="222">H276+H277+H278</f>
        <v>100</v>
      </c>
      <c r="I275" s="29">
        <f t="shared" ref="I275" si="223">I276+I277+I278</f>
        <v>100</v>
      </c>
      <c r="J275" s="29">
        <f t="shared" ref="J275" si="224">J276+J277+J278</f>
        <v>100</v>
      </c>
      <c r="K275" s="29">
        <f t="shared" ref="K275" si="225">K276+K277+K278</f>
        <v>100</v>
      </c>
      <c r="L275" s="42" t="s">
        <v>56</v>
      </c>
      <c r="M275" s="42"/>
    </row>
    <row r="276" spans="1:13" ht="45" customHeight="1" x14ac:dyDescent="0.25">
      <c r="A276" s="365"/>
      <c r="B276" s="349"/>
      <c r="C276" s="69" t="s">
        <v>148</v>
      </c>
      <c r="D276" s="70" t="s">
        <v>146</v>
      </c>
      <c r="E276" s="75">
        <v>0</v>
      </c>
      <c r="F276" s="75">
        <f>G276+H276+I276+J276+K276</f>
        <v>500</v>
      </c>
      <c r="G276" s="75">
        <v>100</v>
      </c>
      <c r="H276" s="75">
        <v>100</v>
      </c>
      <c r="I276" s="75">
        <v>100</v>
      </c>
      <c r="J276" s="75">
        <v>100</v>
      </c>
      <c r="K276" s="75">
        <v>100</v>
      </c>
      <c r="L276" s="74" t="s">
        <v>56</v>
      </c>
      <c r="M276" s="74"/>
    </row>
    <row r="277" spans="1:13" ht="45" customHeight="1" x14ac:dyDescent="0.25">
      <c r="A277" s="365"/>
      <c r="B277" s="349"/>
      <c r="C277" s="69" t="s">
        <v>148</v>
      </c>
      <c r="D277" s="70" t="s">
        <v>147</v>
      </c>
      <c r="E277" s="75">
        <v>0</v>
      </c>
      <c r="F277" s="75">
        <f>G277+H277+I277+J277+K277</f>
        <v>0</v>
      </c>
      <c r="G277" s="75">
        <v>0</v>
      </c>
      <c r="H277" s="75">
        <v>0</v>
      </c>
      <c r="I277" s="75">
        <v>0</v>
      </c>
      <c r="J277" s="75">
        <v>0</v>
      </c>
      <c r="K277" s="75">
        <v>0</v>
      </c>
      <c r="L277" s="74" t="s">
        <v>56</v>
      </c>
      <c r="M277" s="74"/>
    </row>
    <row r="278" spans="1:13" ht="45" customHeight="1" x14ac:dyDescent="0.25">
      <c r="A278" s="366"/>
      <c r="B278" s="350"/>
      <c r="C278" s="74" t="s">
        <v>148</v>
      </c>
      <c r="D278" s="89" t="s">
        <v>57</v>
      </c>
      <c r="E278" s="79">
        <v>0</v>
      </c>
      <c r="F278" s="79">
        <f t="shared" ref="F278" si="226">G278+H278+I278+J278+K278</f>
        <v>0</v>
      </c>
      <c r="G278" s="79">
        <v>0</v>
      </c>
      <c r="H278" s="79">
        <v>0</v>
      </c>
      <c r="I278" s="79">
        <v>0</v>
      </c>
      <c r="J278" s="79">
        <v>0</v>
      </c>
      <c r="K278" s="79">
        <v>0</v>
      </c>
      <c r="L278" s="74" t="s">
        <v>56</v>
      </c>
      <c r="M278" s="74"/>
    </row>
    <row r="279" spans="1:13" ht="31.5" customHeight="1" x14ac:dyDescent="0.25">
      <c r="A279" s="364" t="s">
        <v>274</v>
      </c>
      <c r="B279" s="348" t="s">
        <v>362</v>
      </c>
      <c r="C279" s="69"/>
      <c r="D279" s="90" t="s">
        <v>55</v>
      </c>
      <c r="E279" s="29">
        <f>E280+E281+E282</f>
        <v>0</v>
      </c>
      <c r="F279" s="29">
        <f t="shared" ref="F279" si="227">F280+F281+F282</f>
        <v>3250</v>
      </c>
      <c r="G279" s="29">
        <f t="shared" ref="G279" si="228">G280+G281+G282</f>
        <v>650</v>
      </c>
      <c r="H279" s="29">
        <f t="shared" ref="H279" si="229">H280+H281+H282</f>
        <v>650</v>
      </c>
      <c r="I279" s="29">
        <f t="shared" ref="I279" si="230">I280+I281+I282</f>
        <v>650</v>
      </c>
      <c r="J279" s="29">
        <f t="shared" ref="J279" si="231">J280+J281+J282</f>
        <v>650</v>
      </c>
      <c r="K279" s="29">
        <f t="shared" ref="K279" si="232">K280+K281+K282</f>
        <v>650</v>
      </c>
      <c r="L279" s="42" t="s">
        <v>56</v>
      </c>
      <c r="M279" s="42"/>
    </row>
    <row r="280" spans="1:13" ht="45" customHeight="1" x14ac:dyDescent="0.25">
      <c r="A280" s="365"/>
      <c r="B280" s="349"/>
      <c r="C280" s="69" t="s">
        <v>148</v>
      </c>
      <c r="D280" s="70" t="s">
        <v>146</v>
      </c>
      <c r="E280" s="75">
        <v>0</v>
      </c>
      <c r="F280" s="75">
        <f>G280+H280+I280+J280+K280</f>
        <v>3250</v>
      </c>
      <c r="G280" s="75">
        <v>650</v>
      </c>
      <c r="H280" s="75">
        <v>650</v>
      </c>
      <c r="I280" s="75">
        <v>650</v>
      </c>
      <c r="J280" s="75">
        <v>650</v>
      </c>
      <c r="K280" s="75">
        <v>650</v>
      </c>
      <c r="L280" s="74" t="s">
        <v>56</v>
      </c>
      <c r="M280" s="74"/>
    </row>
    <row r="281" spans="1:13" ht="45" customHeight="1" x14ac:dyDescent="0.25">
      <c r="A281" s="365"/>
      <c r="B281" s="349"/>
      <c r="C281" s="69" t="s">
        <v>148</v>
      </c>
      <c r="D281" s="70" t="s">
        <v>147</v>
      </c>
      <c r="E281" s="75">
        <v>0</v>
      </c>
      <c r="F281" s="75">
        <f>G281+H281+I281+J281+K281</f>
        <v>0</v>
      </c>
      <c r="G281" s="75">
        <v>0</v>
      </c>
      <c r="H281" s="75">
        <v>0</v>
      </c>
      <c r="I281" s="75">
        <v>0</v>
      </c>
      <c r="J281" s="75">
        <v>0</v>
      </c>
      <c r="K281" s="75">
        <v>0</v>
      </c>
      <c r="L281" s="74" t="s">
        <v>56</v>
      </c>
      <c r="M281" s="74"/>
    </row>
    <row r="282" spans="1:13" ht="45" customHeight="1" x14ac:dyDescent="0.25">
      <c r="A282" s="366"/>
      <c r="B282" s="350"/>
      <c r="C282" s="74" t="s">
        <v>148</v>
      </c>
      <c r="D282" s="89" t="s">
        <v>57</v>
      </c>
      <c r="E282" s="79">
        <v>0</v>
      </c>
      <c r="F282" s="79">
        <f t="shared" ref="F282" si="233">G282+H282+I282+J282+K282</f>
        <v>0</v>
      </c>
      <c r="G282" s="79">
        <v>0</v>
      </c>
      <c r="H282" s="79">
        <v>0</v>
      </c>
      <c r="I282" s="79">
        <v>0</v>
      </c>
      <c r="J282" s="79">
        <v>0</v>
      </c>
      <c r="K282" s="79">
        <v>0</v>
      </c>
      <c r="L282" s="74" t="s">
        <v>56</v>
      </c>
      <c r="M282" s="74"/>
    </row>
    <row r="283" spans="1:13" ht="37.5" customHeight="1" x14ac:dyDescent="0.25">
      <c r="A283" s="354" t="s">
        <v>257</v>
      </c>
      <c r="B283" s="351" t="s">
        <v>139</v>
      </c>
      <c r="C283" s="85"/>
      <c r="D283" s="92" t="s">
        <v>55</v>
      </c>
      <c r="E283" s="80">
        <f>E284+E285+E286</f>
        <v>0</v>
      </c>
      <c r="F283" s="80">
        <f t="shared" ref="F283" si="234">F284+F285+F286</f>
        <v>2500</v>
      </c>
      <c r="G283" s="80">
        <f t="shared" ref="G283" si="235">G284+G285+G286</f>
        <v>500</v>
      </c>
      <c r="H283" s="80">
        <f t="shared" ref="H283" si="236">H284+H285+H286</f>
        <v>500</v>
      </c>
      <c r="I283" s="80">
        <f t="shared" ref="I283" si="237">I284+I285+I286</f>
        <v>500</v>
      </c>
      <c r="J283" s="80">
        <f t="shared" ref="J283" si="238">J284+J285+J286</f>
        <v>500</v>
      </c>
      <c r="K283" s="80">
        <f t="shared" ref="K283" si="239">K284+K285+K286</f>
        <v>500</v>
      </c>
      <c r="L283" s="35"/>
      <c r="M283" s="35"/>
    </row>
    <row r="284" spans="1:13" ht="43.5" customHeight="1" x14ac:dyDescent="0.25">
      <c r="A284" s="355"/>
      <c r="B284" s="352"/>
      <c r="C284" s="85"/>
      <c r="D284" s="88" t="s">
        <v>146</v>
      </c>
      <c r="E284" s="38">
        <f>E288</f>
        <v>0</v>
      </c>
      <c r="F284" s="38">
        <f>F288</f>
        <v>2500</v>
      </c>
      <c r="G284" s="38">
        <f t="shared" ref="G284:K284" si="240">G288</f>
        <v>500</v>
      </c>
      <c r="H284" s="38">
        <f t="shared" si="240"/>
        <v>500</v>
      </c>
      <c r="I284" s="38">
        <f t="shared" si="240"/>
        <v>500</v>
      </c>
      <c r="J284" s="38">
        <f t="shared" si="240"/>
        <v>500</v>
      </c>
      <c r="K284" s="38">
        <f t="shared" si="240"/>
        <v>500</v>
      </c>
      <c r="L284" s="72"/>
      <c r="M284" s="72"/>
    </row>
    <row r="285" spans="1:13" ht="39.75" customHeight="1" x14ac:dyDescent="0.25">
      <c r="A285" s="355"/>
      <c r="B285" s="352"/>
      <c r="C285" s="85"/>
      <c r="D285" s="95" t="s">
        <v>147</v>
      </c>
      <c r="E285" s="96">
        <f>E289</f>
        <v>0</v>
      </c>
      <c r="F285" s="96">
        <f t="shared" ref="F285:K285" si="241">F289</f>
        <v>0</v>
      </c>
      <c r="G285" s="96">
        <f t="shared" si="241"/>
        <v>0</v>
      </c>
      <c r="H285" s="96">
        <f t="shared" si="241"/>
        <v>0</v>
      </c>
      <c r="I285" s="96">
        <f t="shared" si="241"/>
        <v>0</v>
      </c>
      <c r="J285" s="96">
        <f t="shared" si="241"/>
        <v>0</v>
      </c>
      <c r="K285" s="96">
        <f t="shared" si="241"/>
        <v>0</v>
      </c>
      <c r="L285" s="76"/>
      <c r="M285" s="76"/>
    </row>
    <row r="286" spans="1:13" ht="41.25" customHeight="1" x14ac:dyDescent="0.25">
      <c r="A286" s="356"/>
      <c r="B286" s="353"/>
      <c r="C286" s="85"/>
      <c r="D286" s="91" t="s">
        <v>57</v>
      </c>
      <c r="E286" s="44">
        <f>+E290</f>
        <v>0</v>
      </c>
      <c r="F286" s="44">
        <f t="shared" ref="F286:K286" si="242">+F290</f>
        <v>0</v>
      </c>
      <c r="G286" s="44">
        <f t="shared" si="242"/>
        <v>0</v>
      </c>
      <c r="H286" s="44">
        <f t="shared" si="242"/>
        <v>0</v>
      </c>
      <c r="I286" s="44">
        <f t="shared" si="242"/>
        <v>0</v>
      </c>
      <c r="J286" s="44">
        <f t="shared" si="242"/>
        <v>0</v>
      </c>
      <c r="K286" s="44">
        <f t="shared" si="242"/>
        <v>0</v>
      </c>
      <c r="L286" s="43"/>
      <c r="M286" s="43"/>
    </row>
    <row r="287" spans="1:13" ht="31.5" customHeight="1" x14ac:dyDescent="0.25">
      <c r="A287" s="367" t="s">
        <v>73</v>
      </c>
      <c r="B287" s="370" t="s">
        <v>50</v>
      </c>
      <c r="C287" s="161"/>
      <c r="D287" s="90" t="s">
        <v>55</v>
      </c>
      <c r="E287" s="29">
        <f>E288+E289+E290</f>
        <v>0</v>
      </c>
      <c r="F287" s="29">
        <f t="shared" ref="F287:K287" si="243">F288+F289+F290</f>
        <v>2500</v>
      </c>
      <c r="G287" s="29">
        <f t="shared" si="243"/>
        <v>500</v>
      </c>
      <c r="H287" s="29">
        <f t="shared" si="243"/>
        <v>500</v>
      </c>
      <c r="I287" s="29">
        <f t="shared" si="243"/>
        <v>500</v>
      </c>
      <c r="J287" s="29">
        <f t="shared" si="243"/>
        <v>500</v>
      </c>
      <c r="K287" s="29">
        <f t="shared" si="243"/>
        <v>500</v>
      </c>
      <c r="L287" s="42" t="s">
        <v>56</v>
      </c>
      <c r="M287" s="42"/>
    </row>
    <row r="288" spans="1:13" ht="41.25" customHeight="1" x14ac:dyDescent="0.25">
      <c r="A288" s="368"/>
      <c r="B288" s="371"/>
      <c r="C288" s="161" t="s">
        <v>148</v>
      </c>
      <c r="D288" s="118" t="s">
        <v>146</v>
      </c>
      <c r="E288" s="86">
        <v>0</v>
      </c>
      <c r="F288" s="86">
        <f>G288+H288+I288+J288+K288</f>
        <v>2500</v>
      </c>
      <c r="G288" s="86">
        <f>250+250</f>
        <v>500</v>
      </c>
      <c r="H288" s="86">
        <v>500</v>
      </c>
      <c r="I288" s="86">
        <v>500</v>
      </c>
      <c r="J288" s="86">
        <v>500</v>
      </c>
      <c r="K288" s="86">
        <v>500</v>
      </c>
      <c r="L288" s="163" t="s">
        <v>56</v>
      </c>
      <c r="M288" s="163" t="s">
        <v>344</v>
      </c>
    </row>
    <row r="289" spans="1:14" ht="41.25" customHeight="1" x14ac:dyDescent="0.25">
      <c r="A289" s="368"/>
      <c r="B289" s="371"/>
      <c r="C289" s="161" t="s">
        <v>148</v>
      </c>
      <c r="D289" s="118" t="s">
        <v>147</v>
      </c>
      <c r="E289" s="86">
        <v>0</v>
      </c>
      <c r="F289" s="86">
        <f>G289+H289+I289+J289+K289</f>
        <v>0</v>
      </c>
      <c r="G289" s="86">
        <v>0</v>
      </c>
      <c r="H289" s="86">
        <v>0</v>
      </c>
      <c r="I289" s="86">
        <v>0</v>
      </c>
      <c r="J289" s="86">
        <v>0</v>
      </c>
      <c r="K289" s="86">
        <v>0</v>
      </c>
      <c r="L289" s="163" t="s">
        <v>56</v>
      </c>
      <c r="M289" s="163"/>
    </row>
    <row r="290" spans="1:14" ht="41.25" customHeight="1" x14ac:dyDescent="0.25">
      <c r="A290" s="369"/>
      <c r="B290" s="372"/>
      <c r="C290" s="163" t="s">
        <v>148</v>
      </c>
      <c r="D290" s="89" t="s">
        <v>57</v>
      </c>
      <c r="E290" s="79">
        <v>0</v>
      </c>
      <c r="F290" s="79">
        <f t="shared" ref="F290" si="244">G290+H290+I290+J290+K290</f>
        <v>0</v>
      </c>
      <c r="G290" s="79">
        <v>0</v>
      </c>
      <c r="H290" s="79">
        <v>0</v>
      </c>
      <c r="I290" s="79">
        <v>0</v>
      </c>
      <c r="J290" s="79">
        <v>0</v>
      </c>
      <c r="K290" s="79">
        <v>0</v>
      </c>
      <c r="L290" s="163" t="s">
        <v>56</v>
      </c>
      <c r="M290" s="163"/>
    </row>
    <row r="291" spans="1:14" ht="32.25" customHeight="1" x14ac:dyDescent="0.25">
      <c r="A291" s="399" t="s">
        <v>58</v>
      </c>
      <c r="B291" s="400"/>
      <c r="C291" s="105"/>
      <c r="D291" s="35" t="s">
        <v>15</v>
      </c>
      <c r="E291" s="80">
        <f t="shared" ref="E291:K294" si="245">E195+E283</f>
        <v>0</v>
      </c>
      <c r="F291" s="80">
        <f t="shared" si="245"/>
        <v>639011.5</v>
      </c>
      <c r="G291" s="80">
        <f t="shared" si="245"/>
        <v>130915.1</v>
      </c>
      <c r="H291" s="80">
        <f t="shared" si="245"/>
        <v>127024.1</v>
      </c>
      <c r="I291" s="80">
        <f t="shared" si="245"/>
        <v>127024.1</v>
      </c>
      <c r="J291" s="80">
        <f t="shared" si="245"/>
        <v>127024.1</v>
      </c>
      <c r="K291" s="80">
        <f t="shared" si="245"/>
        <v>127024.1</v>
      </c>
      <c r="L291" s="85"/>
      <c r="M291" s="85"/>
    </row>
    <row r="292" spans="1:14" ht="38.25" x14ac:dyDescent="0.25">
      <c r="A292" s="401"/>
      <c r="B292" s="402"/>
      <c r="C292" s="105"/>
      <c r="D292" s="35" t="s">
        <v>152</v>
      </c>
      <c r="E292" s="80">
        <f t="shared" si="245"/>
        <v>0</v>
      </c>
      <c r="F292" s="80">
        <f t="shared" si="245"/>
        <v>635120.5</v>
      </c>
      <c r="G292" s="80">
        <f t="shared" si="245"/>
        <v>127024.1</v>
      </c>
      <c r="H292" s="80">
        <f t="shared" si="245"/>
        <v>127024.1</v>
      </c>
      <c r="I292" s="80">
        <f t="shared" si="245"/>
        <v>127024.1</v>
      </c>
      <c r="J292" s="80">
        <f t="shared" si="245"/>
        <v>127024.1</v>
      </c>
      <c r="K292" s="80">
        <f t="shared" si="245"/>
        <v>127024.1</v>
      </c>
      <c r="L292" s="72"/>
      <c r="M292" s="72"/>
      <c r="N292" s="17"/>
    </row>
    <row r="293" spans="1:14" ht="51" x14ac:dyDescent="0.25">
      <c r="A293" s="401"/>
      <c r="B293" s="402"/>
      <c r="C293" s="105"/>
      <c r="D293" s="45" t="s">
        <v>78</v>
      </c>
      <c r="E293" s="46">
        <f t="shared" si="245"/>
        <v>0</v>
      </c>
      <c r="F293" s="46">
        <f t="shared" si="245"/>
        <v>3891</v>
      </c>
      <c r="G293" s="46">
        <f t="shared" si="245"/>
        <v>3891</v>
      </c>
      <c r="H293" s="46">
        <f t="shared" si="245"/>
        <v>0</v>
      </c>
      <c r="I293" s="46">
        <f t="shared" si="245"/>
        <v>0</v>
      </c>
      <c r="J293" s="46">
        <f t="shared" si="245"/>
        <v>0</v>
      </c>
      <c r="K293" s="46">
        <f t="shared" si="245"/>
        <v>0</v>
      </c>
      <c r="L293" s="76"/>
      <c r="M293" s="76"/>
    </row>
    <row r="294" spans="1:14" ht="38.25" x14ac:dyDescent="0.25">
      <c r="A294" s="403"/>
      <c r="B294" s="404"/>
      <c r="C294" s="105"/>
      <c r="D294" s="94" t="s">
        <v>57</v>
      </c>
      <c r="E294" s="49">
        <f t="shared" si="245"/>
        <v>0</v>
      </c>
      <c r="F294" s="49">
        <f t="shared" si="245"/>
        <v>0</v>
      </c>
      <c r="G294" s="49">
        <f t="shared" si="245"/>
        <v>0</v>
      </c>
      <c r="H294" s="49">
        <f t="shared" si="245"/>
        <v>0</v>
      </c>
      <c r="I294" s="49">
        <f t="shared" si="245"/>
        <v>0</v>
      </c>
      <c r="J294" s="49">
        <f t="shared" si="245"/>
        <v>0</v>
      </c>
      <c r="K294" s="49">
        <f t="shared" si="245"/>
        <v>0</v>
      </c>
      <c r="L294" s="48"/>
      <c r="M294" s="48"/>
    </row>
    <row r="295" spans="1:14" ht="29.25" customHeight="1" x14ac:dyDescent="0.25">
      <c r="A295" s="106"/>
      <c r="B295" s="377" t="s">
        <v>231</v>
      </c>
      <c r="C295" s="377"/>
      <c r="D295" s="377"/>
      <c r="E295" s="377"/>
      <c r="F295" s="377"/>
      <c r="G295" s="377"/>
      <c r="H295" s="377"/>
      <c r="I295" s="377"/>
      <c r="J295" s="377"/>
      <c r="K295" s="377"/>
      <c r="L295" s="377"/>
      <c r="M295" s="378"/>
    </row>
    <row r="296" spans="1:14" ht="30" customHeight="1" x14ac:dyDescent="0.25">
      <c r="A296" s="354" t="s">
        <v>258</v>
      </c>
      <c r="B296" s="379" t="s">
        <v>262</v>
      </c>
      <c r="C296" s="102"/>
      <c r="D296" s="35" t="s">
        <v>55</v>
      </c>
      <c r="E296" s="80">
        <f>E297+E298+E299</f>
        <v>0</v>
      </c>
      <c r="F296" s="80">
        <f t="shared" ref="F296:K296" si="246">F297+F298+F299</f>
        <v>42678</v>
      </c>
      <c r="G296" s="80">
        <f t="shared" si="246"/>
        <v>8678</v>
      </c>
      <c r="H296" s="80">
        <f t="shared" si="246"/>
        <v>8500</v>
      </c>
      <c r="I296" s="80">
        <f t="shared" si="246"/>
        <v>8500</v>
      </c>
      <c r="J296" s="80">
        <f t="shared" si="246"/>
        <v>8500</v>
      </c>
      <c r="K296" s="80">
        <f t="shared" si="246"/>
        <v>8500</v>
      </c>
      <c r="L296" s="85"/>
      <c r="M296" s="85"/>
    </row>
    <row r="297" spans="1:14" ht="38.25" x14ac:dyDescent="0.25">
      <c r="A297" s="355"/>
      <c r="B297" s="380"/>
      <c r="C297" s="85"/>
      <c r="D297" s="85" t="s">
        <v>134</v>
      </c>
      <c r="E297" s="38">
        <f>E301+E305+E309+E313+E317+E321+E325+E329+E333+E337</f>
        <v>0</v>
      </c>
      <c r="F297" s="38">
        <f t="shared" ref="F297:K297" si="247">F301+F305+F309+F313+F317+F321+F325+F329+F333+F337</f>
        <v>42530</v>
      </c>
      <c r="G297" s="38">
        <f t="shared" si="247"/>
        <v>8530</v>
      </c>
      <c r="H297" s="38">
        <f t="shared" si="247"/>
        <v>8500</v>
      </c>
      <c r="I297" s="38">
        <f t="shared" si="247"/>
        <v>8500</v>
      </c>
      <c r="J297" s="38">
        <f t="shared" si="247"/>
        <v>8500</v>
      </c>
      <c r="K297" s="38">
        <f t="shared" si="247"/>
        <v>8500</v>
      </c>
      <c r="L297" s="88"/>
      <c r="M297" s="85"/>
    </row>
    <row r="298" spans="1:14" ht="38.25" x14ac:dyDescent="0.25">
      <c r="A298" s="355"/>
      <c r="B298" s="380"/>
      <c r="C298" s="85"/>
      <c r="D298" s="95" t="s">
        <v>147</v>
      </c>
      <c r="E298" s="96">
        <f>E302+E306+E310+E314+E318+E322+E326+E330+E334+E338</f>
        <v>0</v>
      </c>
      <c r="F298" s="96">
        <f t="shared" ref="F298:K298" si="248">F302+F306+F310+F314+F318+F322+F326+F330+F334+F338</f>
        <v>148</v>
      </c>
      <c r="G298" s="96">
        <f t="shared" si="248"/>
        <v>148</v>
      </c>
      <c r="H298" s="96">
        <f t="shared" si="248"/>
        <v>0</v>
      </c>
      <c r="I298" s="96">
        <f t="shared" si="248"/>
        <v>0</v>
      </c>
      <c r="J298" s="96">
        <f t="shared" si="248"/>
        <v>0</v>
      </c>
      <c r="K298" s="96">
        <f t="shared" si="248"/>
        <v>0</v>
      </c>
      <c r="L298" s="103"/>
      <c r="M298" s="76"/>
    </row>
    <row r="299" spans="1:14" ht="38.25" x14ac:dyDescent="0.25">
      <c r="A299" s="356"/>
      <c r="B299" s="381"/>
      <c r="C299" s="85"/>
      <c r="D299" s="91" t="s">
        <v>57</v>
      </c>
      <c r="E299" s="44">
        <f>E303+E307+E311+E315+E319+E323+E327+E331+E335+E339</f>
        <v>0</v>
      </c>
      <c r="F299" s="44">
        <f t="shared" ref="F299:K299" si="249">F303+F307+F311+F315+F319+F323+F327+F331+F335+F339</f>
        <v>0</v>
      </c>
      <c r="G299" s="44">
        <f t="shared" si="249"/>
        <v>0</v>
      </c>
      <c r="H299" s="44">
        <f t="shared" si="249"/>
        <v>0</v>
      </c>
      <c r="I299" s="44">
        <f t="shared" si="249"/>
        <v>0</v>
      </c>
      <c r="J299" s="44">
        <f t="shared" si="249"/>
        <v>0</v>
      </c>
      <c r="K299" s="44">
        <f t="shared" si="249"/>
        <v>0</v>
      </c>
      <c r="L299" s="104"/>
      <c r="M299" s="43"/>
    </row>
    <row r="300" spans="1:14" ht="30" customHeight="1" x14ac:dyDescent="0.25">
      <c r="A300" s="382" t="s">
        <v>77</v>
      </c>
      <c r="B300" s="373" t="s">
        <v>369</v>
      </c>
      <c r="C300" s="230"/>
      <c r="D300" s="231" t="s">
        <v>55</v>
      </c>
      <c r="E300" s="232">
        <f>E301+E302+E303</f>
        <v>0</v>
      </c>
      <c r="F300" s="232">
        <f t="shared" ref="F300:K300" si="250">F301+F302+F303</f>
        <v>18500</v>
      </c>
      <c r="G300" s="232">
        <f t="shared" si="250"/>
        <v>3700</v>
      </c>
      <c r="H300" s="232">
        <f t="shared" si="250"/>
        <v>3700</v>
      </c>
      <c r="I300" s="232">
        <f t="shared" si="250"/>
        <v>3700</v>
      </c>
      <c r="J300" s="232">
        <f t="shared" si="250"/>
        <v>3700</v>
      </c>
      <c r="K300" s="232">
        <f t="shared" si="250"/>
        <v>3700</v>
      </c>
      <c r="L300" s="230" t="s">
        <v>263</v>
      </c>
      <c r="M300" s="230"/>
    </row>
    <row r="301" spans="1:14" ht="38.25" x14ac:dyDescent="0.25">
      <c r="A301" s="383"/>
      <c r="B301" s="374"/>
      <c r="C301" s="230" t="s">
        <v>148</v>
      </c>
      <c r="D301" s="233" t="s">
        <v>146</v>
      </c>
      <c r="E301" s="234">
        <v>0</v>
      </c>
      <c r="F301" s="234">
        <f>G301+H301+I301+J301+K301</f>
        <v>18500</v>
      </c>
      <c r="G301" s="234">
        <f>3700</f>
        <v>3700</v>
      </c>
      <c r="H301" s="234">
        <v>3700</v>
      </c>
      <c r="I301" s="234">
        <v>3700</v>
      </c>
      <c r="J301" s="234">
        <v>3700</v>
      </c>
      <c r="K301" s="234">
        <v>3700</v>
      </c>
      <c r="L301" s="230" t="s">
        <v>263</v>
      </c>
      <c r="M301" s="230"/>
    </row>
    <row r="302" spans="1:14" ht="38.25" x14ac:dyDescent="0.25">
      <c r="A302" s="383"/>
      <c r="B302" s="374"/>
      <c r="C302" s="230" t="s">
        <v>148</v>
      </c>
      <c r="D302" s="233" t="s">
        <v>147</v>
      </c>
      <c r="E302" s="234">
        <v>0</v>
      </c>
      <c r="F302" s="234">
        <f>G302+H302+I302+J302+K302</f>
        <v>0</v>
      </c>
      <c r="G302" s="234">
        <v>0</v>
      </c>
      <c r="H302" s="234">
        <v>0</v>
      </c>
      <c r="I302" s="234">
        <v>0</v>
      </c>
      <c r="J302" s="234">
        <v>0</v>
      </c>
      <c r="K302" s="234">
        <v>0</v>
      </c>
      <c r="L302" s="230" t="s">
        <v>263</v>
      </c>
      <c r="M302" s="230"/>
    </row>
    <row r="303" spans="1:14" ht="38.25" x14ac:dyDescent="0.25">
      <c r="A303" s="384"/>
      <c r="B303" s="375"/>
      <c r="C303" s="230" t="s">
        <v>148</v>
      </c>
      <c r="D303" s="233" t="s">
        <v>57</v>
      </c>
      <c r="E303" s="234">
        <v>0</v>
      </c>
      <c r="F303" s="234">
        <f t="shared" ref="F303" si="251">G303+H303+I303+J303+K303</f>
        <v>0</v>
      </c>
      <c r="G303" s="234">
        <v>0</v>
      </c>
      <c r="H303" s="234">
        <v>0</v>
      </c>
      <c r="I303" s="234">
        <v>0</v>
      </c>
      <c r="J303" s="234">
        <v>0</v>
      </c>
      <c r="K303" s="234">
        <v>0</v>
      </c>
      <c r="L303" s="230" t="s">
        <v>263</v>
      </c>
      <c r="M303" s="230"/>
    </row>
    <row r="304" spans="1:14" ht="25.5" customHeight="1" x14ac:dyDescent="0.25">
      <c r="A304" s="382" t="s">
        <v>72</v>
      </c>
      <c r="B304" s="373" t="s">
        <v>372</v>
      </c>
      <c r="C304" s="230"/>
      <c r="D304" s="231" t="s">
        <v>55</v>
      </c>
      <c r="E304" s="232">
        <f>E305+E306+E307</f>
        <v>0</v>
      </c>
      <c r="F304" s="232">
        <f t="shared" ref="F304:K304" si="252">F305+F306+F307</f>
        <v>1500</v>
      </c>
      <c r="G304" s="232">
        <f t="shared" si="252"/>
        <v>300</v>
      </c>
      <c r="H304" s="232">
        <f t="shared" si="252"/>
        <v>300</v>
      </c>
      <c r="I304" s="232">
        <f t="shared" si="252"/>
        <v>300</v>
      </c>
      <c r="J304" s="232">
        <f t="shared" si="252"/>
        <v>300</v>
      </c>
      <c r="K304" s="232">
        <f t="shared" si="252"/>
        <v>300</v>
      </c>
      <c r="L304" s="230" t="s">
        <v>263</v>
      </c>
      <c r="M304" s="230"/>
    </row>
    <row r="305" spans="1:13" ht="38.25" x14ac:dyDescent="0.25">
      <c r="A305" s="383"/>
      <c r="B305" s="374"/>
      <c r="C305" s="230" t="s">
        <v>148</v>
      </c>
      <c r="D305" s="233" t="s">
        <v>146</v>
      </c>
      <c r="E305" s="234">
        <v>0</v>
      </c>
      <c r="F305" s="234">
        <f>G305+H305+I305+J305+K305</f>
        <v>1500</v>
      </c>
      <c r="G305" s="234">
        <v>300</v>
      </c>
      <c r="H305" s="234">
        <v>300</v>
      </c>
      <c r="I305" s="234">
        <v>300</v>
      </c>
      <c r="J305" s="234">
        <v>300</v>
      </c>
      <c r="K305" s="234">
        <v>300</v>
      </c>
      <c r="L305" s="230" t="s">
        <v>263</v>
      </c>
      <c r="M305" s="230"/>
    </row>
    <row r="306" spans="1:13" ht="38.25" x14ac:dyDescent="0.25">
      <c r="A306" s="383"/>
      <c r="B306" s="374"/>
      <c r="C306" s="230" t="s">
        <v>148</v>
      </c>
      <c r="D306" s="233" t="s">
        <v>147</v>
      </c>
      <c r="E306" s="234">
        <v>0</v>
      </c>
      <c r="F306" s="234">
        <f>G306+H306+I306+J306+K306</f>
        <v>0</v>
      </c>
      <c r="G306" s="234">
        <v>0</v>
      </c>
      <c r="H306" s="234">
        <v>0</v>
      </c>
      <c r="I306" s="234">
        <v>0</v>
      </c>
      <c r="J306" s="234">
        <v>0</v>
      </c>
      <c r="K306" s="234">
        <v>0</v>
      </c>
      <c r="L306" s="230" t="s">
        <v>263</v>
      </c>
      <c r="M306" s="230"/>
    </row>
    <row r="307" spans="1:13" ht="38.25" x14ac:dyDescent="0.25">
      <c r="A307" s="384"/>
      <c r="B307" s="375"/>
      <c r="C307" s="230" t="s">
        <v>148</v>
      </c>
      <c r="D307" s="233" t="s">
        <v>57</v>
      </c>
      <c r="E307" s="234">
        <v>0</v>
      </c>
      <c r="F307" s="234">
        <f t="shared" ref="F307" si="253">G307+H307+I307+J307+K307</f>
        <v>0</v>
      </c>
      <c r="G307" s="234">
        <v>0</v>
      </c>
      <c r="H307" s="234">
        <v>0</v>
      </c>
      <c r="I307" s="234">
        <v>0</v>
      </c>
      <c r="J307" s="234">
        <v>0</v>
      </c>
      <c r="K307" s="234">
        <v>0</v>
      </c>
      <c r="L307" s="230" t="s">
        <v>263</v>
      </c>
      <c r="M307" s="230"/>
    </row>
    <row r="308" spans="1:13" ht="36.75" customHeight="1" x14ac:dyDescent="0.25">
      <c r="A308" s="376" t="s">
        <v>154</v>
      </c>
      <c r="B308" s="373" t="s">
        <v>513</v>
      </c>
      <c r="C308" s="230"/>
      <c r="D308" s="231" t="s">
        <v>55</v>
      </c>
      <c r="E308" s="232">
        <f>E309+E310+E311</f>
        <v>0</v>
      </c>
      <c r="F308" s="232">
        <f t="shared" ref="F308:K308" si="254">F309+F310+F311</f>
        <v>650</v>
      </c>
      <c r="G308" s="232">
        <f t="shared" si="254"/>
        <v>130</v>
      </c>
      <c r="H308" s="232">
        <f t="shared" si="254"/>
        <v>130</v>
      </c>
      <c r="I308" s="232">
        <f t="shared" si="254"/>
        <v>130</v>
      </c>
      <c r="J308" s="232">
        <f t="shared" si="254"/>
        <v>130</v>
      </c>
      <c r="K308" s="232">
        <f t="shared" si="254"/>
        <v>130</v>
      </c>
      <c r="L308" s="230" t="s">
        <v>263</v>
      </c>
      <c r="M308" s="230"/>
    </row>
    <row r="309" spans="1:13" ht="38.25" x14ac:dyDescent="0.25">
      <c r="A309" s="376"/>
      <c r="B309" s="374"/>
      <c r="C309" s="230" t="s">
        <v>148</v>
      </c>
      <c r="D309" s="233" t="s">
        <v>146</v>
      </c>
      <c r="E309" s="234">
        <v>0</v>
      </c>
      <c r="F309" s="234">
        <f>G309+H309+I309+J309+K309</f>
        <v>650</v>
      </c>
      <c r="G309" s="234">
        <v>130</v>
      </c>
      <c r="H309" s="234">
        <v>130</v>
      </c>
      <c r="I309" s="234">
        <v>130</v>
      </c>
      <c r="J309" s="234">
        <v>130</v>
      </c>
      <c r="K309" s="234">
        <v>130</v>
      </c>
      <c r="L309" s="230" t="s">
        <v>263</v>
      </c>
      <c r="M309" s="230"/>
    </row>
    <row r="310" spans="1:13" ht="38.25" x14ac:dyDescent="0.25">
      <c r="A310" s="376"/>
      <c r="B310" s="374"/>
      <c r="C310" s="230" t="s">
        <v>148</v>
      </c>
      <c r="D310" s="233" t="s">
        <v>147</v>
      </c>
      <c r="E310" s="234">
        <v>0</v>
      </c>
      <c r="F310" s="234">
        <f>G310+H310+I310+J310+K310</f>
        <v>0</v>
      </c>
      <c r="G310" s="234">
        <v>0</v>
      </c>
      <c r="H310" s="234">
        <v>0</v>
      </c>
      <c r="I310" s="234">
        <v>0</v>
      </c>
      <c r="J310" s="234">
        <v>0</v>
      </c>
      <c r="K310" s="234">
        <v>0</v>
      </c>
      <c r="L310" s="230" t="s">
        <v>263</v>
      </c>
      <c r="M310" s="230"/>
    </row>
    <row r="311" spans="1:13" ht="38.25" x14ac:dyDescent="0.25">
      <c r="A311" s="376"/>
      <c r="B311" s="375"/>
      <c r="C311" s="230" t="s">
        <v>148</v>
      </c>
      <c r="D311" s="233" t="s">
        <v>57</v>
      </c>
      <c r="E311" s="234">
        <v>0</v>
      </c>
      <c r="F311" s="234">
        <f t="shared" ref="F311" si="255">G311+H311+I311+J311+K311</f>
        <v>0</v>
      </c>
      <c r="G311" s="234">
        <v>0</v>
      </c>
      <c r="H311" s="234">
        <v>0</v>
      </c>
      <c r="I311" s="234">
        <v>0</v>
      </c>
      <c r="J311" s="234">
        <v>0</v>
      </c>
      <c r="K311" s="234">
        <v>0</v>
      </c>
      <c r="L311" s="230" t="s">
        <v>263</v>
      </c>
      <c r="M311" s="230"/>
    </row>
    <row r="312" spans="1:13" ht="33.75" customHeight="1" x14ac:dyDescent="0.25">
      <c r="A312" s="376" t="s">
        <v>155</v>
      </c>
      <c r="B312" s="373" t="s">
        <v>346</v>
      </c>
      <c r="C312" s="230"/>
      <c r="D312" s="231" t="s">
        <v>55</v>
      </c>
      <c r="E312" s="232">
        <f>E313+E314+E315</f>
        <v>0</v>
      </c>
      <c r="F312" s="232">
        <f t="shared" ref="F312:K312" si="256">F313+F314+F315</f>
        <v>950</v>
      </c>
      <c r="G312" s="232">
        <f t="shared" si="256"/>
        <v>190</v>
      </c>
      <c r="H312" s="232">
        <f t="shared" si="256"/>
        <v>190</v>
      </c>
      <c r="I312" s="232">
        <f t="shared" si="256"/>
        <v>190</v>
      </c>
      <c r="J312" s="232">
        <f t="shared" si="256"/>
        <v>190</v>
      </c>
      <c r="K312" s="232">
        <f t="shared" si="256"/>
        <v>190</v>
      </c>
      <c r="L312" s="230" t="s">
        <v>263</v>
      </c>
      <c r="M312" s="230"/>
    </row>
    <row r="313" spans="1:13" ht="38.25" x14ac:dyDescent="0.25">
      <c r="A313" s="376"/>
      <c r="B313" s="374"/>
      <c r="C313" s="230" t="s">
        <v>148</v>
      </c>
      <c r="D313" s="233" t="s">
        <v>146</v>
      </c>
      <c r="E313" s="234">
        <v>0</v>
      </c>
      <c r="F313" s="234">
        <f>G313+H313+I313+J313+K313</f>
        <v>950</v>
      </c>
      <c r="G313" s="234">
        <v>190</v>
      </c>
      <c r="H313" s="234">
        <v>190</v>
      </c>
      <c r="I313" s="234">
        <v>190</v>
      </c>
      <c r="J313" s="234">
        <v>190</v>
      </c>
      <c r="K313" s="234">
        <v>190</v>
      </c>
      <c r="L313" s="230" t="s">
        <v>263</v>
      </c>
      <c r="M313" s="230"/>
    </row>
    <row r="314" spans="1:13" ht="38.25" x14ac:dyDescent="0.25">
      <c r="A314" s="376"/>
      <c r="B314" s="374"/>
      <c r="C314" s="230" t="s">
        <v>148</v>
      </c>
      <c r="D314" s="233" t="s">
        <v>147</v>
      </c>
      <c r="E314" s="234">
        <v>0</v>
      </c>
      <c r="F314" s="234">
        <f>G314+H314+I314+J314+K314</f>
        <v>0</v>
      </c>
      <c r="G314" s="234">
        <v>0</v>
      </c>
      <c r="H314" s="234">
        <v>0</v>
      </c>
      <c r="I314" s="234">
        <v>0</v>
      </c>
      <c r="J314" s="234">
        <v>0</v>
      </c>
      <c r="K314" s="234">
        <v>0</v>
      </c>
      <c r="L314" s="230" t="s">
        <v>263</v>
      </c>
      <c r="M314" s="230"/>
    </row>
    <row r="315" spans="1:13" ht="38.25" x14ac:dyDescent="0.25">
      <c r="A315" s="376"/>
      <c r="B315" s="375"/>
      <c r="C315" s="230" t="s">
        <v>148</v>
      </c>
      <c r="D315" s="233" t="s">
        <v>57</v>
      </c>
      <c r="E315" s="234">
        <v>0</v>
      </c>
      <c r="F315" s="234">
        <f t="shared" ref="F315" si="257">G315+H315+I315+J315+K315</f>
        <v>0</v>
      </c>
      <c r="G315" s="234">
        <v>0</v>
      </c>
      <c r="H315" s="234">
        <v>0</v>
      </c>
      <c r="I315" s="234">
        <v>0</v>
      </c>
      <c r="J315" s="234">
        <v>0</v>
      </c>
      <c r="K315" s="234">
        <v>0</v>
      </c>
      <c r="L315" s="230" t="s">
        <v>263</v>
      </c>
      <c r="M315" s="230"/>
    </row>
    <row r="316" spans="1:13" ht="25.5" x14ac:dyDescent="0.25">
      <c r="A316" s="376" t="s">
        <v>156</v>
      </c>
      <c r="B316" s="415" t="s">
        <v>514</v>
      </c>
      <c r="C316" s="230"/>
      <c r="D316" s="231" t="s">
        <v>55</v>
      </c>
      <c r="E316" s="232">
        <f>E317+E318+E319</f>
        <v>0</v>
      </c>
      <c r="F316" s="232">
        <f t="shared" ref="F316:K316" si="258">F317+F318+F319</f>
        <v>700</v>
      </c>
      <c r="G316" s="232">
        <f t="shared" si="258"/>
        <v>140</v>
      </c>
      <c r="H316" s="232">
        <f t="shared" si="258"/>
        <v>140</v>
      </c>
      <c r="I316" s="232">
        <f t="shared" si="258"/>
        <v>140</v>
      </c>
      <c r="J316" s="232">
        <f t="shared" si="258"/>
        <v>140</v>
      </c>
      <c r="K316" s="232">
        <f t="shared" si="258"/>
        <v>140</v>
      </c>
      <c r="L316" s="230" t="s">
        <v>263</v>
      </c>
      <c r="M316" s="230"/>
    </row>
    <row r="317" spans="1:13" ht="38.25" x14ac:dyDescent="0.25">
      <c r="A317" s="376"/>
      <c r="B317" s="416"/>
      <c r="C317" s="230" t="s">
        <v>148</v>
      </c>
      <c r="D317" s="233" t="s">
        <v>146</v>
      </c>
      <c r="E317" s="234">
        <v>0</v>
      </c>
      <c r="F317" s="234">
        <f>G317+H317+I317+J317+K317</f>
        <v>700</v>
      </c>
      <c r="G317" s="234">
        <v>140</v>
      </c>
      <c r="H317" s="234">
        <v>140</v>
      </c>
      <c r="I317" s="234">
        <v>140</v>
      </c>
      <c r="J317" s="234">
        <v>140</v>
      </c>
      <c r="K317" s="234">
        <v>140</v>
      </c>
      <c r="L317" s="230" t="s">
        <v>263</v>
      </c>
      <c r="M317" s="230"/>
    </row>
    <row r="318" spans="1:13" ht="38.25" x14ac:dyDescent="0.25">
      <c r="A318" s="376"/>
      <c r="B318" s="416"/>
      <c r="C318" s="230" t="s">
        <v>148</v>
      </c>
      <c r="D318" s="233" t="s">
        <v>147</v>
      </c>
      <c r="E318" s="234">
        <v>0</v>
      </c>
      <c r="F318" s="234">
        <f>G318+H318+I318+J318+K318</f>
        <v>0</v>
      </c>
      <c r="G318" s="234">
        <v>0</v>
      </c>
      <c r="H318" s="234">
        <v>0</v>
      </c>
      <c r="I318" s="234">
        <v>0</v>
      </c>
      <c r="J318" s="234">
        <v>0</v>
      </c>
      <c r="K318" s="234">
        <v>0</v>
      </c>
      <c r="L318" s="230" t="s">
        <v>263</v>
      </c>
      <c r="M318" s="230"/>
    </row>
    <row r="319" spans="1:13" ht="38.25" x14ac:dyDescent="0.25">
      <c r="A319" s="376"/>
      <c r="B319" s="416"/>
      <c r="C319" s="230" t="s">
        <v>148</v>
      </c>
      <c r="D319" s="233" t="s">
        <v>57</v>
      </c>
      <c r="E319" s="234">
        <v>0</v>
      </c>
      <c r="F319" s="234">
        <f t="shared" ref="F319" si="259">G319+H319+I319+J319+K319</f>
        <v>0</v>
      </c>
      <c r="G319" s="234">
        <v>0</v>
      </c>
      <c r="H319" s="234">
        <v>0</v>
      </c>
      <c r="I319" s="234">
        <v>0</v>
      </c>
      <c r="J319" s="234">
        <v>0</v>
      </c>
      <c r="K319" s="234">
        <v>0</v>
      </c>
      <c r="L319" s="230" t="s">
        <v>263</v>
      </c>
      <c r="M319" s="230"/>
    </row>
    <row r="320" spans="1:13" ht="25.5" x14ac:dyDescent="0.25">
      <c r="A320" s="376" t="s">
        <v>69</v>
      </c>
      <c r="B320" s="417" t="s">
        <v>515</v>
      </c>
      <c r="C320" s="230"/>
      <c r="D320" s="231" t="s">
        <v>55</v>
      </c>
      <c r="E320" s="232">
        <f>E321+E322+E323</f>
        <v>0</v>
      </c>
      <c r="F320" s="232">
        <f t="shared" ref="F320:K320" si="260">F321+F322+F323</f>
        <v>200</v>
      </c>
      <c r="G320" s="232">
        <f t="shared" si="260"/>
        <v>40</v>
      </c>
      <c r="H320" s="232">
        <f t="shared" si="260"/>
        <v>40</v>
      </c>
      <c r="I320" s="232">
        <f t="shared" si="260"/>
        <v>40</v>
      </c>
      <c r="J320" s="232">
        <f t="shared" si="260"/>
        <v>40</v>
      </c>
      <c r="K320" s="232">
        <f t="shared" si="260"/>
        <v>40</v>
      </c>
      <c r="L320" s="230" t="s">
        <v>263</v>
      </c>
      <c r="M320" s="230"/>
    </row>
    <row r="321" spans="1:13" ht="38.25" x14ac:dyDescent="0.25">
      <c r="A321" s="376"/>
      <c r="B321" s="417"/>
      <c r="C321" s="230" t="s">
        <v>148</v>
      </c>
      <c r="D321" s="233" t="s">
        <v>146</v>
      </c>
      <c r="E321" s="234">
        <v>0</v>
      </c>
      <c r="F321" s="234">
        <f>G321+H321+I321+J321+K321</f>
        <v>200</v>
      </c>
      <c r="G321" s="234">
        <v>40</v>
      </c>
      <c r="H321" s="234">
        <v>40</v>
      </c>
      <c r="I321" s="234">
        <v>40</v>
      </c>
      <c r="J321" s="234">
        <v>40</v>
      </c>
      <c r="K321" s="234">
        <v>40</v>
      </c>
      <c r="L321" s="230" t="s">
        <v>263</v>
      </c>
      <c r="M321" s="230"/>
    </row>
    <row r="322" spans="1:13" ht="38.25" x14ac:dyDescent="0.25">
      <c r="A322" s="376"/>
      <c r="B322" s="417"/>
      <c r="C322" s="230" t="s">
        <v>148</v>
      </c>
      <c r="D322" s="233" t="s">
        <v>147</v>
      </c>
      <c r="E322" s="234">
        <v>0</v>
      </c>
      <c r="F322" s="234">
        <f>G322+H322+I322+J322+K322</f>
        <v>0</v>
      </c>
      <c r="G322" s="234">
        <v>0</v>
      </c>
      <c r="H322" s="234">
        <v>0</v>
      </c>
      <c r="I322" s="234">
        <v>0</v>
      </c>
      <c r="J322" s="234">
        <v>0</v>
      </c>
      <c r="K322" s="234">
        <v>0</v>
      </c>
      <c r="L322" s="230" t="s">
        <v>263</v>
      </c>
      <c r="M322" s="230"/>
    </row>
    <row r="323" spans="1:13" ht="38.25" x14ac:dyDescent="0.25">
      <c r="A323" s="376"/>
      <c r="B323" s="417"/>
      <c r="C323" s="230" t="s">
        <v>148</v>
      </c>
      <c r="D323" s="233" t="s">
        <v>57</v>
      </c>
      <c r="E323" s="234">
        <v>0</v>
      </c>
      <c r="F323" s="234">
        <f t="shared" ref="F323" si="261">G323+H323+I323+J323+K323</f>
        <v>0</v>
      </c>
      <c r="G323" s="234">
        <v>0</v>
      </c>
      <c r="H323" s="234">
        <v>0</v>
      </c>
      <c r="I323" s="234">
        <v>0</v>
      </c>
      <c r="J323" s="234">
        <v>0</v>
      </c>
      <c r="K323" s="234">
        <v>0</v>
      </c>
      <c r="L323" s="230" t="s">
        <v>263</v>
      </c>
      <c r="M323" s="230"/>
    </row>
    <row r="324" spans="1:13" ht="25.5" customHeight="1" x14ac:dyDescent="0.25">
      <c r="A324" s="382" t="s">
        <v>157</v>
      </c>
      <c r="B324" s="373" t="s">
        <v>516</v>
      </c>
      <c r="C324" s="235"/>
      <c r="D324" s="236" t="s">
        <v>55</v>
      </c>
      <c r="E324" s="232">
        <f t="shared" ref="E324:K324" si="262">E325+E326+E327</f>
        <v>0</v>
      </c>
      <c r="F324" s="232">
        <f t="shared" si="262"/>
        <v>500</v>
      </c>
      <c r="G324" s="232">
        <f t="shared" si="262"/>
        <v>100</v>
      </c>
      <c r="H324" s="232">
        <f t="shared" si="262"/>
        <v>100</v>
      </c>
      <c r="I324" s="232">
        <f t="shared" si="262"/>
        <v>100</v>
      </c>
      <c r="J324" s="232">
        <f t="shared" si="262"/>
        <v>100</v>
      </c>
      <c r="K324" s="232">
        <f t="shared" si="262"/>
        <v>100</v>
      </c>
      <c r="L324" s="230" t="s">
        <v>263</v>
      </c>
      <c r="M324" s="230"/>
    </row>
    <row r="325" spans="1:13" ht="38.25" x14ac:dyDescent="0.25">
      <c r="A325" s="383"/>
      <c r="B325" s="374"/>
      <c r="C325" s="230" t="s">
        <v>148</v>
      </c>
      <c r="D325" s="230" t="s">
        <v>134</v>
      </c>
      <c r="E325" s="234">
        <v>0</v>
      </c>
      <c r="F325" s="234">
        <f>G325+H325+I325+J325+K325</f>
        <v>500</v>
      </c>
      <c r="G325" s="234">
        <v>100</v>
      </c>
      <c r="H325" s="234">
        <v>100</v>
      </c>
      <c r="I325" s="234">
        <v>100</v>
      </c>
      <c r="J325" s="234">
        <v>100</v>
      </c>
      <c r="K325" s="234">
        <v>100</v>
      </c>
      <c r="L325" s="230" t="s">
        <v>263</v>
      </c>
      <c r="M325" s="230"/>
    </row>
    <row r="326" spans="1:13" ht="38.25" x14ac:dyDescent="0.25">
      <c r="A326" s="383"/>
      <c r="B326" s="374"/>
      <c r="C326" s="230" t="s">
        <v>148</v>
      </c>
      <c r="D326" s="233" t="s">
        <v>147</v>
      </c>
      <c r="E326" s="234">
        <v>0</v>
      </c>
      <c r="F326" s="234">
        <f t="shared" ref="F326:F327" si="263">G326+H326+I326+J326+K326</f>
        <v>0</v>
      </c>
      <c r="G326" s="234">
        <v>0</v>
      </c>
      <c r="H326" s="234">
        <v>0</v>
      </c>
      <c r="I326" s="234">
        <v>0</v>
      </c>
      <c r="J326" s="234">
        <v>0</v>
      </c>
      <c r="K326" s="234">
        <v>0</v>
      </c>
      <c r="L326" s="230" t="s">
        <v>263</v>
      </c>
      <c r="M326" s="230"/>
    </row>
    <row r="327" spans="1:13" ht="38.25" x14ac:dyDescent="0.25">
      <c r="A327" s="384"/>
      <c r="B327" s="375"/>
      <c r="C327" s="230" t="s">
        <v>148</v>
      </c>
      <c r="D327" s="233" t="s">
        <v>57</v>
      </c>
      <c r="E327" s="234">
        <v>0</v>
      </c>
      <c r="F327" s="234">
        <f t="shared" si="263"/>
        <v>0</v>
      </c>
      <c r="G327" s="234">
        <v>0</v>
      </c>
      <c r="H327" s="234">
        <v>0</v>
      </c>
      <c r="I327" s="234">
        <v>0</v>
      </c>
      <c r="J327" s="234">
        <v>0</v>
      </c>
      <c r="K327" s="234">
        <v>0</v>
      </c>
      <c r="L327" s="230" t="s">
        <v>263</v>
      </c>
      <c r="M327" s="230"/>
    </row>
    <row r="328" spans="1:13" ht="25.5" x14ac:dyDescent="0.25">
      <c r="A328" s="382" t="s">
        <v>158</v>
      </c>
      <c r="B328" s="373" t="s">
        <v>347</v>
      </c>
      <c r="C328" s="235"/>
      <c r="D328" s="236" t="s">
        <v>55</v>
      </c>
      <c r="E328" s="232">
        <f>E329+E330+E331</f>
        <v>0</v>
      </c>
      <c r="F328" s="232">
        <f t="shared" ref="F328:K328" si="264">F329+F330+F331</f>
        <v>1000</v>
      </c>
      <c r="G328" s="232">
        <f t="shared" si="264"/>
        <v>200</v>
      </c>
      <c r="H328" s="232">
        <f t="shared" si="264"/>
        <v>200</v>
      </c>
      <c r="I328" s="232">
        <f t="shared" si="264"/>
        <v>200</v>
      </c>
      <c r="J328" s="232">
        <f t="shared" si="264"/>
        <v>200</v>
      </c>
      <c r="K328" s="232">
        <f t="shared" si="264"/>
        <v>200</v>
      </c>
      <c r="L328" s="230" t="s">
        <v>263</v>
      </c>
      <c r="M328" s="230"/>
    </row>
    <row r="329" spans="1:13" ht="38.25" x14ac:dyDescent="0.25">
      <c r="A329" s="383"/>
      <c r="B329" s="374"/>
      <c r="C329" s="230" t="s">
        <v>148</v>
      </c>
      <c r="D329" s="230" t="s">
        <v>134</v>
      </c>
      <c r="E329" s="234">
        <v>0</v>
      </c>
      <c r="F329" s="234">
        <f>G329+H329+I329+J329+K329</f>
        <v>1000</v>
      </c>
      <c r="G329" s="234">
        <v>200</v>
      </c>
      <c r="H329" s="234">
        <v>200</v>
      </c>
      <c r="I329" s="234">
        <v>200</v>
      </c>
      <c r="J329" s="234">
        <v>200</v>
      </c>
      <c r="K329" s="234">
        <v>200</v>
      </c>
      <c r="L329" s="230" t="s">
        <v>263</v>
      </c>
      <c r="M329" s="230"/>
    </row>
    <row r="330" spans="1:13" ht="38.25" x14ac:dyDescent="0.25">
      <c r="A330" s="383"/>
      <c r="B330" s="374"/>
      <c r="C330" s="230" t="s">
        <v>148</v>
      </c>
      <c r="D330" s="233" t="s">
        <v>147</v>
      </c>
      <c r="E330" s="234">
        <v>0</v>
      </c>
      <c r="F330" s="234">
        <f t="shared" ref="F330:F331" si="265">G330+H330+I330+J330+K330</f>
        <v>0</v>
      </c>
      <c r="G330" s="234">
        <v>0</v>
      </c>
      <c r="H330" s="234">
        <v>0</v>
      </c>
      <c r="I330" s="234">
        <v>0</v>
      </c>
      <c r="J330" s="234">
        <v>0</v>
      </c>
      <c r="K330" s="234">
        <v>0</v>
      </c>
      <c r="L330" s="230" t="s">
        <v>263</v>
      </c>
      <c r="M330" s="230"/>
    </row>
    <row r="331" spans="1:13" ht="38.25" x14ac:dyDescent="0.25">
      <c r="A331" s="384"/>
      <c r="B331" s="375"/>
      <c r="C331" s="230" t="s">
        <v>148</v>
      </c>
      <c r="D331" s="233" t="s">
        <v>57</v>
      </c>
      <c r="E331" s="234">
        <v>0</v>
      </c>
      <c r="F331" s="234">
        <f t="shared" si="265"/>
        <v>0</v>
      </c>
      <c r="G331" s="234">
        <v>0</v>
      </c>
      <c r="H331" s="234">
        <v>0</v>
      </c>
      <c r="I331" s="234">
        <v>0</v>
      </c>
      <c r="J331" s="234">
        <v>0</v>
      </c>
      <c r="K331" s="234">
        <v>0</v>
      </c>
      <c r="L331" s="230" t="s">
        <v>263</v>
      </c>
      <c r="M331" s="230"/>
    </row>
    <row r="332" spans="1:13" ht="39.6" customHeight="1" x14ac:dyDescent="0.25">
      <c r="A332" s="382" t="s">
        <v>320</v>
      </c>
      <c r="B332" s="373" t="s">
        <v>517</v>
      </c>
      <c r="C332" s="235"/>
      <c r="D332" s="236" t="s">
        <v>55</v>
      </c>
      <c r="E332" s="232">
        <f>E333+E334+E335</f>
        <v>0</v>
      </c>
      <c r="F332" s="232">
        <f t="shared" ref="F332:K332" si="266">F333+F334+F335</f>
        <v>18500</v>
      </c>
      <c r="G332" s="232">
        <f t="shared" si="266"/>
        <v>3700</v>
      </c>
      <c r="H332" s="232">
        <f t="shared" si="266"/>
        <v>3700</v>
      </c>
      <c r="I332" s="232">
        <f t="shared" si="266"/>
        <v>3700</v>
      </c>
      <c r="J332" s="232">
        <f t="shared" si="266"/>
        <v>3700</v>
      </c>
      <c r="K332" s="232">
        <f t="shared" si="266"/>
        <v>3700</v>
      </c>
      <c r="L332" s="230" t="s">
        <v>263</v>
      </c>
      <c r="M332" s="230"/>
    </row>
    <row r="333" spans="1:13" ht="38.25" x14ac:dyDescent="0.25">
      <c r="A333" s="383"/>
      <c r="B333" s="374"/>
      <c r="C333" s="230" t="s">
        <v>148</v>
      </c>
      <c r="D333" s="230" t="s">
        <v>134</v>
      </c>
      <c r="E333" s="234">
        <v>0</v>
      </c>
      <c r="F333" s="234">
        <f>G333+H333+I333+J333+K333</f>
        <v>18500</v>
      </c>
      <c r="G333" s="234">
        <v>3700</v>
      </c>
      <c r="H333" s="234">
        <v>3700</v>
      </c>
      <c r="I333" s="234">
        <v>3700</v>
      </c>
      <c r="J333" s="234">
        <v>3700</v>
      </c>
      <c r="K333" s="234">
        <v>3700</v>
      </c>
      <c r="L333" s="230" t="s">
        <v>263</v>
      </c>
      <c r="M333" s="230"/>
    </row>
    <row r="334" spans="1:13" ht="38.25" x14ac:dyDescent="0.25">
      <c r="A334" s="383"/>
      <c r="B334" s="374"/>
      <c r="C334" s="230" t="s">
        <v>148</v>
      </c>
      <c r="D334" s="233" t="s">
        <v>147</v>
      </c>
      <c r="E334" s="234">
        <v>0</v>
      </c>
      <c r="F334" s="234">
        <f t="shared" ref="F334:F335" si="267">G334+H334+I334+J334+K334</f>
        <v>0</v>
      </c>
      <c r="G334" s="234">
        <v>0</v>
      </c>
      <c r="H334" s="234">
        <v>0</v>
      </c>
      <c r="I334" s="234">
        <v>0</v>
      </c>
      <c r="J334" s="234">
        <v>0</v>
      </c>
      <c r="K334" s="234">
        <v>0</v>
      </c>
      <c r="L334" s="230" t="s">
        <v>263</v>
      </c>
      <c r="M334" s="230"/>
    </row>
    <row r="335" spans="1:13" ht="38.25" x14ac:dyDescent="0.25">
      <c r="A335" s="384"/>
      <c r="B335" s="375"/>
      <c r="C335" s="230" t="s">
        <v>148</v>
      </c>
      <c r="D335" s="233" t="s">
        <v>57</v>
      </c>
      <c r="E335" s="234">
        <v>0</v>
      </c>
      <c r="F335" s="234">
        <f t="shared" si="267"/>
        <v>0</v>
      </c>
      <c r="G335" s="234">
        <v>0</v>
      </c>
      <c r="H335" s="234">
        <v>0</v>
      </c>
      <c r="I335" s="234">
        <v>0</v>
      </c>
      <c r="J335" s="234">
        <v>0</v>
      </c>
      <c r="K335" s="234">
        <v>0</v>
      </c>
      <c r="L335" s="230" t="s">
        <v>263</v>
      </c>
      <c r="M335" s="230"/>
    </row>
    <row r="336" spans="1:13" ht="25.5" customHeight="1" x14ac:dyDescent="0.25">
      <c r="A336" s="382" t="s">
        <v>321</v>
      </c>
      <c r="B336" s="373" t="s">
        <v>412</v>
      </c>
      <c r="C336" s="230"/>
      <c r="D336" s="231" t="s">
        <v>55</v>
      </c>
      <c r="E336" s="232">
        <f>E337+E338+E339</f>
        <v>0</v>
      </c>
      <c r="F336" s="232">
        <f t="shared" ref="F336:K336" si="268">F337+F338+F339</f>
        <v>178</v>
      </c>
      <c r="G336" s="232">
        <f t="shared" si="268"/>
        <v>178</v>
      </c>
      <c r="H336" s="232">
        <f t="shared" si="268"/>
        <v>0</v>
      </c>
      <c r="I336" s="232">
        <f t="shared" si="268"/>
        <v>0</v>
      </c>
      <c r="J336" s="232">
        <f t="shared" si="268"/>
        <v>0</v>
      </c>
      <c r="K336" s="232">
        <f t="shared" si="268"/>
        <v>0</v>
      </c>
      <c r="L336" s="230" t="s">
        <v>263</v>
      </c>
      <c r="M336" s="236"/>
    </row>
    <row r="337" spans="1:14" ht="38.25" x14ac:dyDescent="0.25">
      <c r="A337" s="383"/>
      <c r="B337" s="374"/>
      <c r="C337" s="230" t="s">
        <v>148</v>
      </c>
      <c r="D337" s="233" t="s">
        <v>146</v>
      </c>
      <c r="E337" s="234">
        <v>0</v>
      </c>
      <c r="F337" s="234">
        <f>G337+H337+I337+J337+K337</f>
        <v>30</v>
      </c>
      <c r="G337" s="234">
        <v>30</v>
      </c>
      <c r="H337" s="234">
        <v>0</v>
      </c>
      <c r="I337" s="234">
        <v>0</v>
      </c>
      <c r="J337" s="234">
        <v>0</v>
      </c>
      <c r="K337" s="234">
        <v>0</v>
      </c>
      <c r="L337" s="230" t="s">
        <v>263</v>
      </c>
      <c r="M337" s="230"/>
    </row>
    <row r="338" spans="1:14" ht="38.25" x14ac:dyDescent="0.25">
      <c r="A338" s="383"/>
      <c r="B338" s="374"/>
      <c r="C338" s="230" t="s">
        <v>148</v>
      </c>
      <c r="D338" s="233" t="s">
        <v>147</v>
      </c>
      <c r="E338" s="234">
        <v>0</v>
      </c>
      <c r="F338" s="234">
        <f>G338+H338+I338+J338+K338</f>
        <v>148</v>
      </c>
      <c r="G338" s="234">
        <v>148</v>
      </c>
      <c r="H338" s="234">
        <v>0</v>
      </c>
      <c r="I338" s="234">
        <v>0</v>
      </c>
      <c r="J338" s="234">
        <v>0</v>
      </c>
      <c r="K338" s="234">
        <v>0</v>
      </c>
      <c r="L338" s="230" t="s">
        <v>263</v>
      </c>
      <c r="M338" s="230"/>
    </row>
    <row r="339" spans="1:14" ht="38.25" x14ac:dyDescent="0.25">
      <c r="A339" s="384"/>
      <c r="B339" s="375"/>
      <c r="C339" s="230" t="s">
        <v>148</v>
      </c>
      <c r="D339" s="233" t="s">
        <v>57</v>
      </c>
      <c r="E339" s="234">
        <v>0</v>
      </c>
      <c r="F339" s="234">
        <f t="shared" ref="F339" si="269">G339+H339+I339+J339+K339</f>
        <v>0</v>
      </c>
      <c r="G339" s="234">
        <v>0</v>
      </c>
      <c r="H339" s="234">
        <v>0</v>
      </c>
      <c r="I339" s="234">
        <v>0</v>
      </c>
      <c r="J339" s="234">
        <v>0</v>
      </c>
      <c r="K339" s="234">
        <v>0</v>
      </c>
      <c r="L339" s="230" t="s">
        <v>263</v>
      </c>
      <c r="M339" s="230"/>
    </row>
    <row r="340" spans="1:14" ht="31.5" customHeight="1" x14ac:dyDescent="0.25">
      <c r="A340" s="399" t="s">
        <v>58</v>
      </c>
      <c r="B340" s="400"/>
      <c r="C340" s="85"/>
      <c r="D340" s="92" t="s">
        <v>55</v>
      </c>
      <c r="E340" s="80">
        <f>E341+E342+E343</f>
        <v>0</v>
      </c>
      <c r="F340" s="80">
        <f t="shared" ref="F340:K340" si="270">F341+F342+F343</f>
        <v>42678</v>
      </c>
      <c r="G340" s="80">
        <f t="shared" si="270"/>
        <v>8678</v>
      </c>
      <c r="H340" s="80">
        <f t="shared" si="270"/>
        <v>8500</v>
      </c>
      <c r="I340" s="80">
        <f t="shared" si="270"/>
        <v>8500</v>
      </c>
      <c r="J340" s="80">
        <f t="shared" si="270"/>
        <v>8500</v>
      </c>
      <c r="K340" s="80">
        <f t="shared" si="270"/>
        <v>8500</v>
      </c>
      <c r="L340" s="35"/>
      <c r="M340" s="35"/>
    </row>
    <row r="341" spans="1:14" ht="38.25" x14ac:dyDescent="0.25">
      <c r="A341" s="401"/>
      <c r="B341" s="402"/>
      <c r="C341" s="85"/>
      <c r="D341" s="92" t="s">
        <v>146</v>
      </c>
      <c r="E341" s="80">
        <v>0</v>
      </c>
      <c r="F341" s="80">
        <f t="shared" ref="F341:K343" si="271">F297</f>
        <v>42530</v>
      </c>
      <c r="G341" s="80">
        <f t="shared" si="271"/>
        <v>8530</v>
      </c>
      <c r="H341" s="80">
        <f t="shared" si="271"/>
        <v>8500</v>
      </c>
      <c r="I341" s="80">
        <f t="shared" si="271"/>
        <v>8500</v>
      </c>
      <c r="J341" s="80">
        <f t="shared" si="271"/>
        <v>8500</v>
      </c>
      <c r="K341" s="80">
        <f t="shared" si="271"/>
        <v>8500</v>
      </c>
      <c r="L341" s="85"/>
      <c r="M341" s="85"/>
      <c r="N341" s="17"/>
    </row>
    <row r="342" spans="1:14" ht="38.25" x14ac:dyDescent="0.25">
      <c r="A342" s="401"/>
      <c r="B342" s="402"/>
      <c r="C342" s="85"/>
      <c r="D342" s="93" t="s">
        <v>147</v>
      </c>
      <c r="E342" s="46">
        <f>E298+E302</f>
        <v>0</v>
      </c>
      <c r="F342" s="46">
        <f t="shared" si="271"/>
        <v>148</v>
      </c>
      <c r="G342" s="46">
        <f t="shared" si="271"/>
        <v>148</v>
      </c>
      <c r="H342" s="46">
        <f t="shared" si="271"/>
        <v>0</v>
      </c>
      <c r="I342" s="46">
        <f t="shared" si="271"/>
        <v>0</v>
      </c>
      <c r="J342" s="46">
        <f t="shared" si="271"/>
        <v>0</v>
      </c>
      <c r="K342" s="46">
        <f t="shared" si="271"/>
        <v>0</v>
      </c>
      <c r="L342" s="76"/>
      <c r="M342" s="76"/>
    </row>
    <row r="343" spans="1:14" ht="38.25" x14ac:dyDescent="0.25">
      <c r="A343" s="403"/>
      <c r="B343" s="404"/>
      <c r="C343" s="85"/>
      <c r="D343" s="94" t="s">
        <v>57</v>
      </c>
      <c r="E343" s="49">
        <f>E299+E303</f>
        <v>0</v>
      </c>
      <c r="F343" s="49">
        <f t="shared" si="271"/>
        <v>0</v>
      </c>
      <c r="G343" s="49">
        <f t="shared" si="271"/>
        <v>0</v>
      </c>
      <c r="H343" s="49">
        <f t="shared" si="271"/>
        <v>0</v>
      </c>
      <c r="I343" s="49">
        <f t="shared" si="271"/>
        <v>0</v>
      </c>
      <c r="J343" s="49">
        <f t="shared" si="271"/>
        <v>0</v>
      </c>
      <c r="K343" s="49">
        <f t="shared" si="271"/>
        <v>0</v>
      </c>
      <c r="L343" s="43"/>
      <c r="M343" s="43"/>
    </row>
    <row r="344" spans="1:14" ht="42" customHeight="1" x14ac:dyDescent="0.25">
      <c r="A344" s="106"/>
      <c r="B344" s="377" t="s">
        <v>129</v>
      </c>
      <c r="C344" s="377"/>
      <c r="D344" s="377"/>
      <c r="E344" s="377"/>
      <c r="F344" s="377"/>
      <c r="G344" s="377"/>
      <c r="H344" s="377"/>
      <c r="I344" s="377"/>
      <c r="J344" s="377"/>
      <c r="K344" s="377"/>
      <c r="L344" s="377"/>
      <c r="M344" s="378"/>
    </row>
    <row r="345" spans="1:14" ht="37.9" customHeight="1" x14ac:dyDescent="0.25">
      <c r="A345" s="354" t="s">
        <v>259</v>
      </c>
      <c r="B345" s="351" t="s">
        <v>163</v>
      </c>
      <c r="C345" s="77"/>
      <c r="D345" s="35" t="s">
        <v>55</v>
      </c>
      <c r="E345" s="80">
        <f>E346+E347+E348</f>
        <v>0</v>
      </c>
      <c r="F345" s="80">
        <f>F346+F347</f>
        <v>5000</v>
      </c>
      <c r="G345" s="80">
        <f t="shared" ref="G345:K345" si="272">G346+G347</f>
        <v>1000</v>
      </c>
      <c r="H345" s="80">
        <f t="shared" si="272"/>
        <v>1000</v>
      </c>
      <c r="I345" s="80">
        <f t="shared" si="272"/>
        <v>1000</v>
      </c>
      <c r="J345" s="80">
        <f t="shared" si="272"/>
        <v>1000</v>
      </c>
      <c r="K345" s="80">
        <f t="shared" si="272"/>
        <v>1000</v>
      </c>
      <c r="L345" s="85"/>
      <c r="M345" s="85"/>
    </row>
    <row r="346" spans="1:14" ht="39" customHeight="1" x14ac:dyDescent="0.25">
      <c r="A346" s="355"/>
      <c r="B346" s="352"/>
      <c r="C346" s="85"/>
      <c r="D346" s="88" t="s">
        <v>146</v>
      </c>
      <c r="E346" s="38">
        <f>E350</f>
        <v>0</v>
      </c>
      <c r="F346" s="38">
        <f t="shared" ref="F346:K346" si="273">F350</f>
        <v>5000</v>
      </c>
      <c r="G346" s="38">
        <f t="shared" si="273"/>
        <v>1000</v>
      </c>
      <c r="H346" s="38">
        <f t="shared" si="273"/>
        <v>1000</v>
      </c>
      <c r="I346" s="38">
        <f t="shared" si="273"/>
        <v>1000</v>
      </c>
      <c r="J346" s="38">
        <f t="shared" si="273"/>
        <v>1000</v>
      </c>
      <c r="K346" s="38">
        <f t="shared" si="273"/>
        <v>1000</v>
      </c>
      <c r="L346" s="85"/>
      <c r="M346" s="85"/>
    </row>
    <row r="347" spans="1:14" ht="39" customHeight="1" x14ac:dyDescent="0.25">
      <c r="A347" s="355"/>
      <c r="B347" s="352"/>
      <c r="C347" s="85"/>
      <c r="D347" s="95" t="s">
        <v>147</v>
      </c>
      <c r="E347" s="96">
        <f>E351</f>
        <v>0</v>
      </c>
      <c r="F347" s="96">
        <f t="shared" ref="F347:K347" si="274">F351</f>
        <v>0</v>
      </c>
      <c r="G347" s="96">
        <f t="shared" si="274"/>
        <v>0</v>
      </c>
      <c r="H347" s="96">
        <f t="shared" si="274"/>
        <v>0</v>
      </c>
      <c r="I347" s="96">
        <f t="shared" si="274"/>
        <v>0</v>
      </c>
      <c r="J347" s="96">
        <f t="shared" si="274"/>
        <v>0</v>
      </c>
      <c r="K347" s="96">
        <f t="shared" si="274"/>
        <v>0</v>
      </c>
      <c r="L347" s="76"/>
      <c r="M347" s="76"/>
    </row>
    <row r="348" spans="1:14" ht="40.5" customHeight="1" x14ac:dyDescent="0.25">
      <c r="A348" s="356"/>
      <c r="B348" s="353"/>
      <c r="C348" s="85"/>
      <c r="D348" s="91" t="s">
        <v>57</v>
      </c>
      <c r="E348" s="44">
        <f>E352</f>
        <v>0</v>
      </c>
      <c r="F348" s="44">
        <f t="shared" ref="F348:K348" si="275">F352</f>
        <v>0</v>
      </c>
      <c r="G348" s="44">
        <f t="shared" si="275"/>
        <v>0</v>
      </c>
      <c r="H348" s="44">
        <f t="shared" si="275"/>
        <v>0</v>
      </c>
      <c r="I348" s="44">
        <f t="shared" si="275"/>
        <v>0</v>
      </c>
      <c r="J348" s="44">
        <f t="shared" si="275"/>
        <v>0</v>
      </c>
      <c r="K348" s="44">
        <f t="shared" si="275"/>
        <v>0</v>
      </c>
      <c r="L348" s="43"/>
      <c r="M348" s="43"/>
    </row>
    <row r="349" spans="1:14" ht="25.5" x14ac:dyDescent="0.25">
      <c r="A349" s="364" t="s">
        <v>77</v>
      </c>
      <c r="B349" s="392" t="s">
        <v>498</v>
      </c>
      <c r="C349" s="82"/>
      <c r="D349" s="90" t="s">
        <v>55</v>
      </c>
      <c r="E349" s="29">
        <f>E350+E351+E352</f>
        <v>0</v>
      </c>
      <c r="F349" s="29">
        <f t="shared" ref="F349" si="276">F350+F351+F352</f>
        <v>5000</v>
      </c>
      <c r="G349" s="29">
        <f t="shared" ref="G349" si="277">G350+G351+G352</f>
        <v>1000</v>
      </c>
      <c r="H349" s="29">
        <f t="shared" ref="H349" si="278">H350+H351+H352</f>
        <v>1000</v>
      </c>
      <c r="I349" s="29">
        <f t="shared" ref="I349" si="279">I350+I351+I352</f>
        <v>1000</v>
      </c>
      <c r="J349" s="29">
        <f t="shared" ref="J349" si="280">J350+J351+J352</f>
        <v>1000</v>
      </c>
      <c r="K349" s="29">
        <f t="shared" ref="K349" si="281">K350+K351+K352</f>
        <v>1000</v>
      </c>
      <c r="L349" s="42" t="s">
        <v>56</v>
      </c>
      <c r="M349" s="42"/>
    </row>
    <row r="350" spans="1:14" ht="38.25" x14ac:dyDescent="0.25">
      <c r="A350" s="365"/>
      <c r="B350" s="393"/>
      <c r="C350" s="82" t="s">
        <v>148</v>
      </c>
      <c r="D350" s="81" t="s">
        <v>146</v>
      </c>
      <c r="E350" s="86">
        <v>0</v>
      </c>
      <c r="F350" s="86">
        <f>G350+H350+I350+J350+K350</f>
        <v>5000</v>
      </c>
      <c r="G350" s="86">
        <v>1000</v>
      </c>
      <c r="H350" s="86">
        <v>1000</v>
      </c>
      <c r="I350" s="86">
        <v>1000</v>
      </c>
      <c r="J350" s="86">
        <v>1000</v>
      </c>
      <c r="K350" s="86">
        <v>1000</v>
      </c>
      <c r="L350" s="87" t="s">
        <v>56</v>
      </c>
      <c r="M350" s="87"/>
    </row>
    <row r="351" spans="1:14" ht="38.25" x14ac:dyDescent="0.25">
      <c r="A351" s="365"/>
      <c r="B351" s="393"/>
      <c r="C351" s="82" t="s">
        <v>148</v>
      </c>
      <c r="D351" s="81" t="s">
        <v>147</v>
      </c>
      <c r="E351" s="86">
        <v>0</v>
      </c>
      <c r="F351" s="86">
        <f t="shared" ref="F351:F352" si="282">G351+H351+I351+J351+K351</f>
        <v>0</v>
      </c>
      <c r="G351" s="86">
        <v>0</v>
      </c>
      <c r="H351" s="86">
        <v>0</v>
      </c>
      <c r="I351" s="86">
        <v>0</v>
      </c>
      <c r="J351" s="86">
        <v>0</v>
      </c>
      <c r="K351" s="86">
        <v>0</v>
      </c>
      <c r="L351" s="87" t="s">
        <v>56</v>
      </c>
      <c r="M351" s="87"/>
    </row>
    <row r="352" spans="1:14" ht="38.25" x14ac:dyDescent="0.25">
      <c r="A352" s="366"/>
      <c r="B352" s="394"/>
      <c r="C352" s="87" t="s">
        <v>148</v>
      </c>
      <c r="D352" s="89" t="s">
        <v>57</v>
      </c>
      <c r="E352" s="86">
        <v>0</v>
      </c>
      <c r="F352" s="86">
        <f t="shared" si="282"/>
        <v>0</v>
      </c>
      <c r="G352" s="79">
        <v>0</v>
      </c>
      <c r="H352" s="79">
        <v>0</v>
      </c>
      <c r="I352" s="79">
        <v>0</v>
      </c>
      <c r="J352" s="79">
        <v>0</v>
      </c>
      <c r="K352" s="79">
        <v>0</v>
      </c>
      <c r="L352" s="87" t="s">
        <v>56</v>
      </c>
      <c r="M352" s="87"/>
    </row>
    <row r="353" spans="1:13" ht="39" customHeight="1" x14ac:dyDescent="0.25">
      <c r="A353" s="354" t="s">
        <v>257</v>
      </c>
      <c r="B353" s="351" t="s">
        <v>325</v>
      </c>
      <c r="C353" s="77"/>
      <c r="D353" s="35" t="s">
        <v>55</v>
      </c>
      <c r="E353" s="80">
        <f>E354+E355+E356</f>
        <v>0</v>
      </c>
      <c r="F353" s="80">
        <f>F354+F355</f>
        <v>122308.03</v>
      </c>
      <c r="G353" s="80">
        <f t="shared" ref="G353:K353" si="283">G354+G355</f>
        <v>76357</v>
      </c>
      <c r="H353" s="80">
        <f t="shared" si="283"/>
        <v>45951.030000000006</v>
      </c>
      <c r="I353" s="80">
        <f t="shared" si="283"/>
        <v>0</v>
      </c>
      <c r="J353" s="80">
        <f t="shared" si="283"/>
        <v>0</v>
      </c>
      <c r="K353" s="80">
        <f t="shared" si="283"/>
        <v>0</v>
      </c>
      <c r="L353" s="85" t="s">
        <v>318</v>
      </c>
      <c r="M353" s="85"/>
    </row>
    <row r="354" spans="1:13" ht="38.25" x14ac:dyDescent="0.25">
      <c r="A354" s="355"/>
      <c r="B354" s="352"/>
      <c r="C354" s="85"/>
      <c r="D354" s="88" t="s">
        <v>146</v>
      </c>
      <c r="E354" s="38">
        <v>0</v>
      </c>
      <c r="F354" s="38">
        <f>F358+F362+F366</f>
        <v>7689.75</v>
      </c>
      <c r="G354" s="38">
        <f>G358+G362+G366</f>
        <v>5392.2</v>
      </c>
      <c r="H354" s="38">
        <f t="shared" ref="H354:K354" si="284">H358</f>
        <v>2297.5500000000002</v>
      </c>
      <c r="I354" s="38">
        <f t="shared" si="284"/>
        <v>0</v>
      </c>
      <c r="J354" s="38">
        <f t="shared" si="284"/>
        <v>0</v>
      </c>
      <c r="K354" s="38">
        <f t="shared" si="284"/>
        <v>0</v>
      </c>
      <c r="L354" s="85" t="s">
        <v>318</v>
      </c>
      <c r="M354" s="85"/>
    </row>
    <row r="355" spans="1:13" ht="38.25" x14ac:dyDescent="0.25">
      <c r="A355" s="355"/>
      <c r="B355" s="352"/>
      <c r="C355" s="85"/>
      <c r="D355" s="95" t="s">
        <v>147</v>
      </c>
      <c r="E355" s="96">
        <v>0</v>
      </c>
      <c r="F355" s="96">
        <f>F359+F363+F367</f>
        <v>114618.28</v>
      </c>
      <c r="G355" s="96">
        <f>G359+G363+G367</f>
        <v>70964.800000000003</v>
      </c>
      <c r="H355" s="96">
        <f t="shared" ref="H355:K355" si="285">H359</f>
        <v>43653.48</v>
      </c>
      <c r="I355" s="96">
        <f t="shared" si="285"/>
        <v>0</v>
      </c>
      <c r="J355" s="96">
        <f t="shared" si="285"/>
        <v>0</v>
      </c>
      <c r="K355" s="96">
        <f t="shared" si="285"/>
        <v>0</v>
      </c>
      <c r="L355" s="76" t="s">
        <v>318</v>
      </c>
      <c r="M355" s="76"/>
    </row>
    <row r="356" spans="1:13" ht="38.25" x14ac:dyDescent="0.25">
      <c r="A356" s="356"/>
      <c r="B356" s="353"/>
      <c r="C356" s="85"/>
      <c r="D356" s="91" t="s">
        <v>57</v>
      </c>
      <c r="E356" s="44">
        <f>E360</f>
        <v>0</v>
      </c>
      <c r="F356" s="44">
        <f>F360</f>
        <v>0</v>
      </c>
      <c r="G356" s="44">
        <f t="shared" ref="G356:K356" si="286">G360</f>
        <v>0</v>
      </c>
      <c r="H356" s="44">
        <f t="shared" si="286"/>
        <v>0</v>
      </c>
      <c r="I356" s="44">
        <f t="shared" si="286"/>
        <v>0</v>
      </c>
      <c r="J356" s="44">
        <f t="shared" si="286"/>
        <v>0</v>
      </c>
      <c r="K356" s="44">
        <f t="shared" si="286"/>
        <v>0</v>
      </c>
      <c r="L356" s="43" t="s">
        <v>318</v>
      </c>
      <c r="M356" s="43"/>
    </row>
    <row r="357" spans="1:13" ht="38.25" x14ac:dyDescent="0.25">
      <c r="A357" s="364" t="s">
        <v>73</v>
      </c>
      <c r="B357" s="392" t="s">
        <v>246</v>
      </c>
      <c r="C357" s="203"/>
      <c r="D357" s="90" t="s">
        <v>55</v>
      </c>
      <c r="E357" s="29">
        <f>E358+E359+E360</f>
        <v>0</v>
      </c>
      <c r="F357" s="241">
        <f t="shared" ref="F357:K357" si="287">F358+F359+F360</f>
        <v>120651.03</v>
      </c>
      <c r="G357" s="241">
        <f t="shared" si="287"/>
        <v>74700</v>
      </c>
      <c r="H357" s="241">
        <f t="shared" si="287"/>
        <v>45951.030000000006</v>
      </c>
      <c r="I357" s="29">
        <f t="shared" si="287"/>
        <v>0</v>
      </c>
      <c r="J357" s="29">
        <f t="shared" si="287"/>
        <v>0</v>
      </c>
      <c r="K357" s="29">
        <f t="shared" si="287"/>
        <v>0</v>
      </c>
      <c r="L357" s="42" t="s">
        <v>318</v>
      </c>
      <c r="M357" s="42"/>
    </row>
    <row r="358" spans="1:13" ht="38.25" x14ac:dyDescent="0.25">
      <c r="A358" s="365"/>
      <c r="B358" s="393"/>
      <c r="C358" s="203" t="s">
        <v>148</v>
      </c>
      <c r="D358" s="118" t="s">
        <v>146</v>
      </c>
      <c r="E358" s="86">
        <v>0</v>
      </c>
      <c r="F358" s="242">
        <f>G358+H358+I358+J358+K358</f>
        <v>6032.75</v>
      </c>
      <c r="G358" s="242">
        <v>3735.2</v>
      </c>
      <c r="H358" s="242">
        <v>2297.5500000000002</v>
      </c>
      <c r="I358" s="86">
        <v>0</v>
      </c>
      <c r="J358" s="86">
        <v>0</v>
      </c>
      <c r="K358" s="86">
        <v>0</v>
      </c>
      <c r="L358" s="204" t="s">
        <v>318</v>
      </c>
      <c r="M358" s="204"/>
    </row>
    <row r="359" spans="1:13" ht="38.25" x14ac:dyDescent="0.25">
      <c r="A359" s="365"/>
      <c r="B359" s="393"/>
      <c r="C359" s="203" t="s">
        <v>148</v>
      </c>
      <c r="D359" s="118" t="s">
        <v>147</v>
      </c>
      <c r="E359" s="86">
        <v>0</v>
      </c>
      <c r="F359" s="242">
        <f t="shared" ref="F359" si="288">G359+H359+I359+J359+K359</f>
        <v>114618.28</v>
      </c>
      <c r="G359" s="242">
        <v>70964.800000000003</v>
      </c>
      <c r="H359" s="242">
        <v>43653.48</v>
      </c>
      <c r="I359" s="86">
        <v>0</v>
      </c>
      <c r="J359" s="86">
        <v>0</v>
      </c>
      <c r="K359" s="86">
        <v>0</v>
      </c>
      <c r="L359" s="204" t="s">
        <v>318</v>
      </c>
      <c r="M359" s="204"/>
    </row>
    <row r="360" spans="1:13" ht="38.25" x14ac:dyDescent="0.25">
      <c r="A360" s="366"/>
      <c r="B360" s="394"/>
      <c r="C360" s="204" t="s">
        <v>148</v>
      </c>
      <c r="D360" s="89" t="s">
        <v>57</v>
      </c>
      <c r="E360" s="86">
        <v>0</v>
      </c>
      <c r="F360" s="86">
        <f>G360+H360+I360+J360+K360</f>
        <v>0</v>
      </c>
      <c r="G360" s="86">
        <f t="shared" ref="G360" si="289">I360</f>
        <v>0</v>
      </c>
      <c r="H360" s="86">
        <v>0</v>
      </c>
      <c r="I360" s="86">
        <f t="shared" ref="I360" si="290">K360</f>
        <v>0</v>
      </c>
      <c r="J360" s="86">
        <v>0</v>
      </c>
      <c r="K360" s="86">
        <f t="shared" ref="K360" si="291">M360</f>
        <v>0</v>
      </c>
      <c r="L360" s="204" t="s">
        <v>318</v>
      </c>
      <c r="M360" s="204"/>
    </row>
    <row r="361" spans="1:13" ht="51" customHeight="1" x14ac:dyDescent="0.25">
      <c r="A361" s="340" t="s">
        <v>74</v>
      </c>
      <c r="B361" s="348" t="s">
        <v>415</v>
      </c>
      <c r="C361" s="218"/>
      <c r="D361" s="223" t="s">
        <v>55</v>
      </c>
      <c r="E361" s="41">
        <f>E362+E363+E364</f>
        <v>0</v>
      </c>
      <c r="F361" s="41">
        <f t="shared" ref="F361:K361" si="292">F362+F363+F364</f>
        <v>1557</v>
      </c>
      <c r="G361" s="41">
        <f t="shared" si="292"/>
        <v>1557</v>
      </c>
      <c r="H361" s="41">
        <f t="shared" si="292"/>
        <v>0</v>
      </c>
      <c r="I361" s="41">
        <f t="shared" si="292"/>
        <v>0</v>
      </c>
      <c r="J361" s="41">
        <f t="shared" si="292"/>
        <v>0</v>
      </c>
      <c r="K361" s="41">
        <f t="shared" si="292"/>
        <v>0</v>
      </c>
      <c r="L361" s="42" t="s">
        <v>318</v>
      </c>
      <c r="M361" s="42"/>
    </row>
    <row r="362" spans="1:13" ht="38.25" x14ac:dyDescent="0.25">
      <c r="A362" s="341"/>
      <c r="B362" s="349"/>
      <c r="C362" s="218" t="s">
        <v>148</v>
      </c>
      <c r="D362" s="89" t="s">
        <v>146</v>
      </c>
      <c r="E362" s="79">
        <v>0</v>
      </c>
      <c r="F362" s="79">
        <f>G362+H362+I362+J362+K362</f>
        <v>1557</v>
      </c>
      <c r="G362" s="79">
        <v>1557</v>
      </c>
      <c r="H362" s="79">
        <v>0</v>
      </c>
      <c r="I362" s="79">
        <v>0</v>
      </c>
      <c r="J362" s="79">
        <v>0</v>
      </c>
      <c r="K362" s="79">
        <v>0</v>
      </c>
      <c r="L362" s="218" t="s">
        <v>318</v>
      </c>
      <c r="M362" s="218"/>
    </row>
    <row r="363" spans="1:13" ht="38.25" x14ac:dyDescent="0.25">
      <c r="A363" s="341"/>
      <c r="B363" s="349"/>
      <c r="C363" s="218" t="s">
        <v>148</v>
      </c>
      <c r="D363" s="89" t="s">
        <v>147</v>
      </c>
      <c r="E363" s="79">
        <v>0</v>
      </c>
      <c r="F363" s="79">
        <f t="shared" ref="F363" si="293">G363+H363+I363+J363+K363</f>
        <v>0</v>
      </c>
      <c r="G363" s="79">
        <v>0</v>
      </c>
      <c r="H363" s="79">
        <v>0</v>
      </c>
      <c r="I363" s="79">
        <v>0</v>
      </c>
      <c r="J363" s="79">
        <v>0</v>
      </c>
      <c r="K363" s="79">
        <v>0</v>
      </c>
      <c r="L363" s="218" t="s">
        <v>318</v>
      </c>
      <c r="M363" s="218"/>
    </row>
    <row r="364" spans="1:13" ht="38.25" x14ac:dyDescent="0.25">
      <c r="A364" s="342"/>
      <c r="B364" s="350"/>
      <c r="C364" s="218" t="s">
        <v>148</v>
      </c>
      <c r="D364" s="89" t="s">
        <v>57</v>
      </c>
      <c r="E364" s="79">
        <v>0</v>
      </c>
      <c r="F364" s="79">
        <f>G364+H364+I364+J364+K364</f>
        <v>0</v>
      </c>
      <c r="G364" s="79">
        <f t="shared" ref="G364" si="294">I364</f>
        <v>0</v>
      </c>
      <c r="H364" s="79">
        <v>0</v>
      </c>
      <c r="I364" s="79">
        <f t="shared" ref="I364" si="295">K364</f>
        <v>0</v>
      </c>
      <c r="J364" s="79">
        <v>0</v>
      </c>
      <c r="K364" s="79">
        <f t="shared" ref="K364" si="296">M364</f>
        <v>0</v>
      </c>
      <c r="L364" s="218" t="s">
        <v>318</v>
      </c>
      <c r="M364" s="218"/>
    </row>
    <row r="365" spans="1:13" ht="38.25" x14ac:dyDescent="0.25">
      <c r="A365" s="340" t="s">
        <v>75</v>
      </c>
      <c r="B365" s="348" t="s">
        <v>414</v>
      </c>
      <c r="C365" s="218"/>
      <c r="D365" s="223" t="s">
        <v>55</v>
      </c>
      <c r="E365" s="41">
        <f>E366+E367+E368</f>
        <v>0</v>
      </c>
      <c r="F365" s="41">
        <f t="shared" ref="F365:K365" si="297">F366+F367+F368</f>
        <v>100</v>
      </c>
      <c r="G365" s="41">
        <f t="shared" si="297"/>
        <v>100</v>
      </c>
      <c r="H365" s="41">
        <f t="shared" si="297"/>
        <v>0</v>
      </c>
      <c r="I365" s="41">
        <f t="shared" si="297"/>
        <v>0</v>
      </c>
      <c r="J365" s="41">
        <f t="shared" si="297"/>
        <v>0</v>
      </c>
      <c r="K365" s="41">
        <f t="shared" si="297"/>
        <v>0</v>
      </c>
      <c r="L365" s="42" t="s">
        <v>318</v>
      </c>
      <c r="M365" s="42"/>
    </row>
    <row r="366" spans="1:13" ht="38.25" x14ac:dyDescent="0.25">
      <c r="A366" s="341"/>
      <c r="B366" s="349"/>
      <c r="C366" s="218" t="s">
        <v>148</v>
      </c>
      <c r="D366" s="89" t="s">
        <v>146</v>
      </c>
      <c r="E366" s="79">
        <v>0</v>
      </c>
      <c r="F366" s="79">
        <f>G366+H366+I366+J366+K366</f>
        <v>100</v>
      </c>
      <c r="G366" s="79">
        <v>100</v>
      </c>
      <c r="H366" s="79">
        <v>0</v>
      </c>
      <c r="I366" s="79">
        <v>0</v>
      </c>
      <c r="J366" s="79">
        <v>0</v>
      </c>
      <c r="K366" s="79">
        <v>0</v>
      </c>
      <c r="L366" s="218" t="s">
        <v>318</v>
      </c>
      <c r="M366" s="218"/>
    </row>
    <row r="367" spans="1:13" ht="38.25" x14ac:dyDescent="0.25">
      <c r="A367" s="341"/>
      <c r="B367" s="349"/>
      <c r="C367" s="218" t="s">
        <v>148</v>
      </c>
      <c r="D367" s="89" t="s">
        <v>147</v>
      </c>
      <c r="E367" s="79">
        <v>0</v>
      </c>
      <c r="F367" s="79">
        <f t="shared" ref="F367" si="298">G367+H367+I367+J367+K367</f>
        <v>0</v>
      </c>
      <c r="G367" s="79">
        <v>0</v>
      </c>
      <c r="H367" s="79">
        <v>0</v>
      </c>
      <c r="I367" s="79">
        <v>0</v>
      </c>
      <c r="J367" s="79">
        <v>0</v>
      </c>
      <c r="K367" s="79">
        <v>0</v>
      </c>
      <c r="L367" s="218" t="s">
        <v>318</v>
      </c>
      <c r="M367" s="218"/>
    </row>
    <row r="368" spans="1:13" ht="38.25" x14ac:dyDescent="0.25">
      <c r="A368" s="342"/>
      <c r="B368" s="350"/>
      <c r="C368" s="218" t="s">
        <v>148</v>
      </c>
      <c r="D368" s="89" t="s">
        <v>57</v>
      </c>
      <c r="E368" s="79">
        <v>0</v>
      </c>
      <c r="F368" s="79">
        <f>G368+H368+I368+J368+K368</f>
        <v>0</v>
      </c>
      <c r="G368" s="79">
        <f t="shared" ref="G368" si="299">I368</f>
        <v>0</v>
      </c>
      <c r="H368" s="79">
        <v>0</v>
      </c>
      <c r="I368" s="79">
        <f t="shared" ref="I368" si="300">K368</f>
        <v>0</v>
      </c>
      <c r="J368" s="79">
        <v>0</v>
      </c>
      <c r="K368" s="79">
        <f t="shared" ref="K368" si="301">M368</f>
        <v>0</v>
      </c>
      <c r="L368" s="218" t="s">
        <v>318</v>
      </c>
      <c r="M368" s="218"/>
    </row>
    <row r="369" spans="1:14" ht="38.25" x14ac:dyDescent="0.25">
      <c r="A369" s="354" t="s">
        <v>326</v>
      </c>
      <c r="B369" s="351" t="s">
        <v>327</v>
      </c>
      <c r="C369" s="77"/>
      <c r="D369" s="35" t="s">
        <v>55</v>
      </c>
      <c r="E369" s="80">
        <f>E370+E371+E372</f>
        <v>0</v>
      </c>
      <c r="F369" s="80">
        <f>F370+F371</f>
        <v>379827.6</v>
      </c>
      <c r="G369" s="80">
        <f t="shared" ref="G369:K369" si="302">G370+G371</f>
        <v>60000</v>
      </c>
      <c r="H369" s="80">
        <f t="shared" si="302"/>
        <v>319827.59999999998</v>
      </c>
      <c r="I369" s="80">
        <f t="shared" si="302"/>
        <v>0</v>
      </c>
      <c r="J369" s="80">
        <f t="shared" si="302"/>
        <v>0</v>
      </c>
      <c r="K369" s="80">
        <f t="shared" si="302"/>
        <v>0</v>
      </c>
      <c r="L369" s="35" t="s">
        <v>318</v>
      </c>
      <c r="M369" s="85"/>
    </row>
    <row r="370" spans="1:14" ht="38.25" x14ac:dyDescent="0.25">
      <c r="A370" s="355"/>
      <c r="B370" s="352"/>
      <c r="C370" s="85"/>
      <c r="D370" s="88" t="s">
        <v>146</v>
      </c>
      <c r="E370" s="38">
        <v>0</v>
      </c>
      <c r="F370" s="38">
        <f t="shared" ref="F370:K370" si="303">F374</f>
        <v>65718.09</v>
      </c>
      <c r="G370" s="38">
        <f t="shared" si="303"/>
        <v>10200</v>
      </c>
      <c r="H370" s="38">
        <f t="shared" si="303"/>
        <v>55518.09</v>
      </c>
      <c r="I370" s="38">
        <f t="shared" si="303"/>
        <v>0</v>
      </c>
      <c r="J370" s="38">
        <f t="shared" si="303"/>
        <v>0</v>
      </c>
      <c r="K370" s="38">
        <f t="shared" si="303"/>
        <v>0</v>
      </c>
      <c r="L370" s="85" t="s">
        <v>318</v>
      </c>
      <c r="M370" s="85"/>
    </row>
    <row r="371" spans="1:14" ht="38.25" x14ac:dyDescent="0.25">
      <c r="A371" s="355"/>
      <c r="B371" s="352"/>
      <c r="C371" s="85"/>
      <c r="D371" s="95" t="s">
        <v>147</v>
      </c>
      <c r="E371" s="96">
        <v>0</v>
      </c>
      <c r="F371" s="96">
        <f>F375</f>
        <v>314109.51</v>
      </c>
      <c r="G371" s="96">
        <f t="shared" ref="G371:K371" si="304">G375</f>
        <v>49800</v>
      </c>
      <c r="H371" s="96">
        <f t="shared" si="304"/>
        <v>264309.51</v>
      </c>
      <c r="I371" s="96">
        <f t="shared" si="304"/>
        <v>0</v>
      </c>
      <c r="J371" s="96">
        <f t="shared" si="304"/>
        <v>0</v>
      </c>
      <c r="K371" s="96">
        <f t="shared" si="304"/>
        <v>0</v>
      </c>
      <c r="L371" s="76" t="s">
        <v>318</v>
      </c>
      <c r="M371" s="76"/>
    </row>
    <row r="372" spans="1:14" ht="38.25" x14ac:dyDescent="0.25">
      <c r="A372" s="356"/>
      <c r="B372" s="353"/>
      <c r="C372" s="85"/>
      <c r="D372" s="91" t="s">
        <v>57</v>
      </c>
      <c r="E372" s="44">
        <f>E376</f>
        <v>0</v>
      </c>
      <c r="F372" s="44">
        <f>F376</f>
        <v>0</v>
      </c>
      <c r="G372" s="44">
        <f t="shared" ref="G372:K372" si="305">G376</f>
        <v>0</v>
      </c>
      <c r="H372" s="44">
        <f t="shared" si="305"/>
        <v>0</v>
      </c>
      <c r="I372" s="44">
        <f t="shared" si="305"/>
        <v>0</v>
      </c>
      <c r="J372" s="44">
        <f t="shared" si="305"/>
        <v>0</v>
      </c>
      <c r="K372" s="44">
        <f t="shared" si="305"/>
        <v>0</v>
      </c>
      <c r="L372" s="43" t="s">
        <v>318</v>
      </c>
      <c r="M372" s="43"/>
    </row>
    <row r="373" spans="1:14" ht="52.9" customHeight="1" x14ac:dyDescent="0.25">
      <c r="A373" s="364" t="s">
        <v>269</v>
      </c>
      <c r="B373" s="392" t="s">
        <v>203</v>
      </c>
      <c r="C373" s="203"/>
      <c r="D373" s="90" t="s">
        <v>55</v>
      </c>
      <c r="E373" s="29">
        <f>E374+E375+E376</f>
        <v>0</v>
      </c>
      <c r="F373" s="241">
        <f t="shared" ref="F373:K373" si="306">F374+F375+F376</f>
        <v>379827.6</v>
      </c>
      <c r="G373" s="241">
        <f t="shared" si="306"/>
        <v>60000</v>
      </c>
      <c r="H373" s="241">
        <f t="shared" si="306"/>
        <v>319827.59999999998</v>
      </c>
      <c r="I373" s="29">
        <f t="shared" si="306"/>
        <v>0</v>
      </c>
      <c r="J373" s="29">
        <f t="shared" si="306"/>
        <v>0</v>
      </c>
      <c r="K373" s="29">
        <f t="shared" si="306"/>
        <v>0</v>
      </c>
      <c r="L373" s="42" t="s">
        <v>318</v>
      </c>
      <c r="M373" s="42"/>
    </row>
    <row r="374" spans="1:14" ht="38.25" x14ac:dyDescent="0.25">
      <c r="A374" s="365"/>
      <c r="B374" s="393"/>
      <c r="C374" s="203" t="s">
        <v>148</v>
      </c>
      <c r="D374" s="118" t="s">
        <v>146</v>
      </c>
      <c r="E374" s="86">
        <v>0</v>
      </c>
      <c r="F374" s="242">
        <f>G374+H374+I374+J374+K374</f>
        <v>65718.09</v>
      </c>
      <c r="G374" s="242">
        <v>10200</v>
      </c>
      <c r="H374" s="242">
        <v>55518.09</v>
      </c>
      <c r="I374" s="86">
        <v>0</v>
      </c>
      <c r="J374" s="86">
        <v>0</v>
      </c>
      <c r="K374" s="86">
        <v>0</v>
      </c>
      <c r="L374" s="204" t="s">
        <v>318</v>
      </c>
      <c r="M374" s="204"/>
    </row>
    <row r="375" spans="1:14" ht="38.25" x14ac:dyDescent="0.25">
      <c r="A375" s="365"/>
      <c r="B375" s="393"/>
      <c r="C375" s="203" t="s">
        <v>148</v>
      </c>
      <c r="D375" s="118" t="s">
        <v>147</v>
      </c>
      <c r="E375" s="86">
        <v>0</v>
      </c>
      <c r="F375" s="242">
        <f t="shared" ref="F375" si="307">G375+H375+I375+J375+K375</f>
        <v>314109.51</v>
      </c>
      <c r="G375" s="242">
        <v>49800</v>
      </c>
      <c r="H375" s="242">
        <v>264309.51</v>
      </c>
      <c r="I375" s="86">
        <v>0</v>
      </c>
      <c r="J375" s="86">
        <v>0</v>
      </c>
      <c r="K375" s="86">
        <v>0</v>
      </c>
      <c r="L375" s="204" t="s">
        <v>318</v>
      </c>
      <c r="M375" s="204"/>
    </row>
    <row r="376" spans="1:14" ht="38.25" x14ac:dyDescent="0.25">
      <c r="A376" s="366"/>
      <c r="B376" s="394"/>
      <c r="C376" s="204" t="s">
        <v>148</v>
      </c>
      <c r="D376" s="89" t="s">
        <v>57</v>
      </c>
      <c r="E376" s="86">
        <v>0</v>
      </c>
      <c r="F376" s="86">
        <f>G376+H376+I376+J376+K376</f>
        <v>0</v>
      </c>
      <c r="G376" s="86">
        <f t="shared" ref="G376" si="308">I376</f>
        <v>0</v>
      </c>
      <c r="H376" s="86">
        <v>0</v>
      </c>
      <c r="I376" s="86">
        <f t="shared" ref="I376" si="309">K376</f>
        <v>0</v>
      </c>
      <c r="J376" s="86">
        <v>0</v>
      </c>
      <c r="K376" s="86">
        <f t="shared" ref="K376" si="310">M376</f>
        <v>0</v>
      </c>
      <c r="L376" s="204" t="s">
        <v>318</v>
      </c>
      <c r="M376" s="204"/>
    </row>
    <row r="377" spans="1:14" ht="31.5" customHeight="1" x14ac:dyDescent="0.25">
      <c r="A377" s="409" t="s">
        <v>58</v>
      </c>
      <c r="B377" s="410"/>
      <c r="C377" s="85"/>
      <c r="D377" s="92" t="s">
        <v>55</v>
      </c>
      <c r="E377" s="80">
        <f t="shared" ref="E377:K377" si="311">E378+E379+E380</f>
        <v>0</v>
      </c>
      <c r="F377" s="80">
        <f t="shared" si="311"/>
        <v>507135.63</v>
      </c>
      <c r="G377" s="80">
        <f t="shared" si="311"/>
        <v>137357</v>
      </c>
      <c r="H377" s="80">
        <f t="shared" si="311"/>
        <v>366778.63</v>
      </c>
      <c r="I377" s="80">
        <f t="shared" si="311"/>
        <v>1000</v>
      </c>
      <c r="J377" s="80">
        <f t="shared" si="311"/>
        <v>1000</v>
      </c>
      <c r="K377" s="80">
        <f t="shared" si="311"/>
        <v>1000</v>
      </c>
      <c r="L377" s="35"/>
      <c r="M377" s="35"/>
    </row>
    <row r="378" spans="1:14" ht="38.25" x14ac:dyDescent="0.25">
      <c r="A378" s="411"/>
      <c r="B378" s="412"/>
      <c r="C378" s="85"/>
      <c r="D378" s="92" t="s">
        <v>146</v>
      </c>
      <c r="E378" s="80">
        <f>E346</f>
        <v>0</v>
      </c>
      <c r="F378" s="80">
        <f t="shared" ref="F378:K380" si="312">F346+F354+F370</f>
        <v>78407.839999999997</v>
      </c>
      <c r="G378" s="80">
        <f t="shared" si="312"/>
        <v>16592.2</v>
      </c>
      <c r="H378" s="80">
        <f t="shared" si="312"/>
        <v>58815.64</v>
      </c>
      <c r="I378" s="80">
        <f t="shared" si="312"/>
        <v>1000</v>
      </c>
      <c r="J378" s="80">
        <f t="shared" si="312"/>
        <v>1000</v>
      </c>
      <c r="K378" s="80">
        <f t="shared" si="312"/>
        <v>1000</v>
      </c>
      <c r="L378" s="85"/>
      <c r="M378" s="85"/>
      <c r="N378" s="17"/>
    </row>
    <row r="379" spans="1:14" ht="38.25" x14ac:dyDescent="0.25">
      <c r="A379" s="411"/>
      <c r="B379" s="412"/>
      <c r="C379" s="85"/>
      <c r="D379" s="93" t="s">
        <v>147</v>
      </c>
      <c r="E379" s="46">
        <f>E347</f>
        <v>0</v>
      </c>
      <c r="F379" s="46">
        <f t="shared" si="312"/>
        <v>428727.79000000004</v>
      </c>
      <c r="G379" s="46">
        <f t="shared" si="312"/>
        <v>120764.8</v>
      </c>
      <c r="H379" s="46">
        <f t="shared" si="312"/>
        <v>307962.99</v>
      </c>
      <c r="I379" s="46">
        <f t="shared" si="312"/>
        <v>0</v>
      </c>
      <c r="J379" s="46">
        <f t="shared" si="312"/>
        <v>0</v>
      </c>
      <c r="K379" s="46">
        <f t="shared" si="312"/>
        <v>0</v>
      </c>
      <c r="L379" s="76"/>
      <c r="M379" s="76"/>
    </row>
    <row r="380" spans="1:14" ht="38.25" x14ac:dyDescent="0.25">
      <c r="A380" s="413"/>
      <c r="B380" s="414"/>
      <c r="C380" s="85"/>
      <c r="D380" s="94" t="s">
        <v>57</v>
      </c>
      <c r="E380" s="49">
        <f>E348</f>
        <v>0</v>
      </c>
      <c r="F380" s="49">
        <f t="shared" si="312"/>
        <v>0</v>
      </c>
      <c r="G380" s="49">
        <f t="shared" si="312"/>
        <v>0</v>
      </c>
      <c r="H380" s="49">
        <f t="shared" si="312"/>
        <v>0</v>
      </c>
      <c r="I380" s="49">
        <f t="shared" si="312"/>
        <v>0</v>
      </c>
      <c r="J380" s="49">
        <f t="shared" si="312"/>
        <v>0</v>
      </c>
      <c r="K380" s="49">
        <f t="shared" si="312"/>
        <v>0</v>
      </c>
      <c r="L380" s="43"/>
      <c r="M380" s="43"/>
    </row>
    <row r="381" spans="1:14" ht="28.5" customHeight="1" x14ac:dyDescent="0.25">
      <c r="A381" s="418" t="s">
        <v>306</v>
      </c>
      <c r="B381" s="419"/>
      <c r="C381" s="419"/>
      <c r="D381" s="419"/>
      <c r="E381" s="419"/>
      <c r="F381" s="419"/>
      <c r="G381" s="419"/>
      <c r="H381" s="419"/>
      <c r="I381" s="419"/>
      <c r="J381" s="419"/>
      <c r="K381" s="419"/>
      <c r="L381" s="419"/>
      <c r="M381" s="420"/>
    </row>
    <row r="382" spans="1:14" ht="36" customHeight="1" x14ac:dyDescent="0.25">
      <c r="A382" s="354" t="s">
        <v>256</v>
      </c>
      <c r="B382" s="379" t="s">
        <v>264</v>
      </c>
      <c r="C382" s="102"/>
      <c r="D382" s="35" t="s">
        <v>55</v>
      </c>
      <c r="E382" s="80">
        <f>E383+E384+E385</f>
        <v>6249.4</v>
      </c>
      <c r="F382" s="80">
        <f t="shared" ref="F382:K382" si="313">F383+F384+F385</f>
        <v>29882.2</v>
      </c>
      <c r="G382" s="80">
        <f t="shared" si="313"/>
        <v>5970.2</v>
      </c>
      <c r="H382" s="80">
        <f t="shared" si="313"/>
        <v>5978</v>
      </c>
      <c r="I382" s="80">
        <f t="shared" si="313"/>
        <v>5978</v>
      </c>
      <c r="J382" s="80">
        <f t="shared" si="313"/>
        <v>5978</v>
      </c>
      <c r="K382" s="80">
        <f t="shared" si="313"/>
        <v>5978</v>
      </c>
      <c r="L382" s="85"/>
      <c r="M382" s="85"/>
    </row>
    <row r="383" spans="1:14" ht="38.25" x14ac:dyDescent="0.25">
      <c r="A383" s="355"/>
      <c r="B383" s="380"/>
      <c r="C383" s="85"/>
      <c r="D383" s="85" t="s">
        <v>134</v>
      </c>
      <c r="E383" s="38">
        <f>E387+E391+E395+E399+E403</f>
        <v>6249.4</v>
      </c>
      <c r="F383" s="38">
        <f t="shared" ref="F383:K383" si="314">F387+F391+F395+F399+F403</f>
        <v>29882.2</v>
      </c>
      <c r="G383" s="38">
        <f t="shared" si="314"/>
        <v>5970.2</v>
      </c>
      <c r="H383" s="38">
        <f t="shared" si="314"/>
        <v>5978</v>
      </c>
      <c r="I383" s="38">
        <f t="shared" si="314"/>
        <v>5978</v>
      </c>
      <c r="J383" s="38">
        <f t="shared" si="314"/>
        <v>5978</v>
      </c>
      <c r="K383" s="38">
        <f t="shared" si="314"/>
        <v>5978</v>
      </c>
      <c r="L383" s="88"/>
      <c r="M383" s="85"/>
    </row>
    <row r="384" spans="1:14" ht="38.25" x14ac:dyDescent="0.25">
      <c r="A384" s="355"/>
      <c r="B384" s="380"/>
      <c r="C384" s="85"/>
      <c r="D384" s="95" t="s">
        <v>147</v>
      </c>
      <c r="E384" s="96">
        <f>E388+E392+E396+E400</f>
        <v>0</v>
      </c>
      <c r="F384" s="96">
        <f t="shared" ref="F384:K384" si="315">F388+F392+F396+F400</f>
        <v>0</v>
      </c>
      <c r="G384" s="96">
        <f t="shared" si="315"/>
        <v>0</v>
      </c>
      <c r="H384" s="96">
        <f t="shared" si="315"/>
        <v>0</v>
      </c>
      <c r="I384" s="96">
        <f t="shared" si="315"/>
        <v>0</v>
      </c>
      <c r="J384" s="96">
        <f t="shared" si="315"/>
        <v>0</v>
      </c>
      <c r="K384" s="96">
        <f t="shared" si="315"/>
        <v>0</v>
      </c>
      <c r="L384" s="103"/>
      <c r="M384" s="76"/>
    </row>
    <row r="385" spans="1:13" ht="38.25" x14ac:dyDescent="0.25">
      <c r="A385" s="356"/>
      <c r="B385" s="381"/>
      <c r="C385" s="85"/>
      <c r="D385" s="91" t="s">
        <v>57</v>
      </c>
      <c r="E385" s="44">
        <f>E389+E393+E397+E401</f>
        <v>0</v>
      </c>
      <c r="F385" s="44">
        <f>F389+F393</f>
        <v>0</v>
      </c>
      <c r="G385" s="44">
        <f t="shared" ref="G385:K385" si="316">G389+G393</f>
        <v>0</v>
      </c>
      <c r="H385" s="44">
        <f t="shared" si="316"/>
        <v>0</v>
      </c>
      <c r="I385" s="44">
        <f t="shared" si="316"/>
        <v>0</v>
      </c>
      <c r="J385" s="44">
        <f t="shared" si="316"/>
        <v>0</v>
      </c>
      <c r="K385" s="44">
        <f t="shared" si="316"/>
        <v>0</v>
      </c>
      <c r="L385" s="104"/>
      <c r="M385" s="43"/>
    </row>
    <row r="386" spans="1:13" ht="51" x14ac:dyDescent="0.25">
      <c r="A386" s="364" t="s">
        <v>77</v>
      </c>
      <c r="B386" s="348" t="s">
        <v>369</v>
      </c>
      <c r="C386" s="210"/>
      <c r="D386" s="90" t="s">
        <v>55</v>
      </c>
      <c r="E386" s="29">
        <f>E387+E388+E389</f>
        <v>1693.4</v>
      </c>
      <c r="F386" s="29">
        <f t="shared" ref="F386:K386" si="317">F387+F388+F389</f>
        <v>7102.2</v>
      </c>
      <c r="G386" s="29">
        <f t="shared" si="317"/>
        <v>1414.2</v>
      </c>
      <c r="H386" s="29">
        <f t="shared" si="317"/>
        <v>1422</v>
      </c>
      <c r="I386" s="29">
        <f t="shared" si="317"/>
        <v>1422</v>
      </c>
      <c r="J386" s="29">
        <f t="shared" si="317"/>
        <v>1422</v>
      </c>
      <c r="K386" s="29">
        <f t="shared" si="317"/>
        <v>1422</v>
      </c>
      <c r="L386" s="42" t="s">
        <v>418</v>
      </c>
      <c r="M386" s="42"/>
    </row>
    <row r="387" spans="1:13" ht="51" x14ac:dyDescent="0.25">
      <c r="A387" s="365"/>
      <c r="B387" s="349"/>
      <c r="C387" s="210" t="s">
        <v>148</v>
      </c>
      <c r="D387" s="118" t="s">
        <v>146</v>
      </c>
      <c r="E387" s="86">
        <v>1693.4</v>
      </c>
      <c r="F387" s="86">
        <f>G387+H387+I387+J387+K387</f>
        <v>7102.2</v>
      </c>
      <c r="G387" s="86">
        <v>1414.2</v>
      </c>
      <c r="H387" s="86">
        <v>1422</v>
      </c>
      <c r="I387" s="86">
        <v>1422</v>
      </c>
      <c r="J387" s="86">
        <v>1422</v>
      </c>
      <c r="K387" s="86">
        <v>1422</v>
      </c>
      <c r="L387" s="211" t="s">
        <v>418</v>
      </c>
      <c r="M387" s="211"/>
    </row>
    <row r="388" spans="1:13" ht="51" x14ac:dyDescent="0.25">
      <c r="A388" s="365"/>
      <c r="B388" s="349"/>
      <c r="C388" s="210" t="s">
        <v>148</v>
      </c>
      <c r="D388" s="118" t="s">
        <v>147</v>
      </c>
      <c r="E388" s="86">
        <f>G388</f>
        <v>0</v>
      </c>
      <c r="F388" s="86">
        <f>G388+H388+I388+J388+K388</f>
        <v>0</v>
      </c>
      <c r="G388" s="86">
        <v>0</v>
      </c>
      <c r="H388" s="86">
        <v>0</v>
      </c>
      <c r="I388" s="86">
        <v>0</v>
      </c>
      <c r="J388" s="86">
        <v>0</v>
      </c>
      <c r="K388" s="86">
        <v>0</v>
      </c>
      <c r="L388" s="211" t="s">
        <v>418</v>
      </c>
      <c r="M388" s="211"/>
    </row>
    <row r="389" spans="1:13" ht="51" x14ac:dyDescent="0.25">
      <c r="A389" s="366"/>
      <c r="B389" s="350"/>
      <c r="C389" s="211" t="s">
        <v>148</v>
      </c>
      <c r="D389" s="89" t="s">
        <v>57</v>
      </c>
      <c r="E389" s="79">
        <f>G389</f>
        <v>0</v>
      </c>
      <c r="F389" s="79">
        <f t="shared" ref="F389" si="318">G389+H389+I389+J389+K389</f>
        <v>0</v>
      </c>
      <c r="G389" s="79">
        <v>0</v>
      </c>
      <c r="H389" s="79">
        <v>0</v>
      </c>
      <c r="I389" s="79">
        <v>0</v>
      </c>
      <c r="J389" s="79">
        <v>0</v>
      </c>
      <c r="K389" s="79">
        <v>0</v>
      </c>
      <c r="L389" s="211" t="s">
        <v>418</v>
      </c>
      <c r="M389" s="211"/>
    </row>
    <row r="390" spans="1:13" ht="51" x14ac:dyDescent="0.25">
      <c r="A390" s="364" t="s">
        <v>72</v>
      </c>
      <c r="B390" s="348" t="s">
        <v>419</v>
      </c>
      <c r="C390" s="210"/>
      <c r="D390" s="90" t="s">
        <v>55</v>
      </c>
      <c r="E390" s="29">
        <f>E391+E392+E393</f>
        <v>900</v>
      </c>
      <c r="F390" s="29">
        <f t="shared" ref="F390:K390" si="319">F391+F392+F393</f>
        <v>4500</v>
      </c>
      <c r="G390" s="29">
        <f t="shared" si="319"/>
        <v>900</v>
      </c>
      <c r="H390" s="29">
        <f t="shared" si="319"/>
        <v>900</v>
      </c>
      <c r="I390" s="29">
        <f t="shared" si="319"/>
        <v>900</v>
      </c>
      <c r="J390" s="29">
        <f t="shared" si="319"/>
        <v>900</v>
      </c>
      <c r="K390" s="29">
        <f t="shared" si="319"/>
        <v>900</v>
      </c>
      <c r="L390" s="42" t="s">
        <v>418</v>
      </c>
      <c r="M390" s="42"/>
    </row>
    <row r="391" spans="1:13" ht="51" x14ac:dyDescent="0.25">
      <c r="A391" s="365"/>
      <c r="B391" s="349"/>
      <c r="C391" s="210" t="s">
        <v>148</v>
      </c>
      <c r="D391" s="118" t="s">
        <v>146</v>
      </c>
      <c r="E391" s="86">
        <f>G391</f>
        <v>900</v>
      </c>
      <c r="F391" s="86">
        <f>G391+H391+I391+J391+K391</f>
        <v>4500</v>
      </c>
      <c r="G391" s="86">
        <v>900</v>
      </c>
      <c r="H391" s="86">
        <v>900</v>
      </c>
      <c r="I391" s="86">
        <v>900</v>
      </c>
      <c r="J391" s="86">
        <v>900</v>
      </c>
      <c r="K391" s="86">
        <v>900</v>
      </c>
      <c r="L391" s="211" t="s">
        <v>418</v>
      </c>
      <c r="M391" s="211"/>
    </row>
    <row r="392" spans="1:13" ht="51" x14ac:dyDescent="0.25">
      <c r="A392" s="365"/>
      <c r="B392" s="349"/>
      <c r="C392" s="210" t="s">
        <v>148</v>
      </c>
      <c r="D392" s="118" t="s">
        <v>147</v>
      </c>
      <c r="E392" s="86">
        <f>G392</f>
        <v>0</v>
      </c>
      <c r="F392" s="86">
        <f>G392+H392+I392+J392+K392</f>
        <v>0</v>
      </c>
      <c r="G392" s="86">
        <v>0</v>
      </c>
      <c r="H392" s="86">
        <v>0</v>
      </c>
      <c r="I392" s="86">
        <v>0</v>
      </c>
      <c r="J392" s="86">
        <v>0</v>
      </c>
      <c r="K392" s="86">
        <v>0</v>
      </c>
      <c r="L392" s="211" t="s">
        <v>418</v>
      </c>
      <c r="M392" s="211"/>
    </row>
    <row r="393" spans="1:13" ht="51" x14ac:dyDescent="0.25">
      <c r="A393" s="366"/>
      <c r="B393" s="350"/>
      <c r="C393" s="211" t="s">
        <v>148</v>
      </c>
      <c r="D393" s="89" t="s">
        <v>57</v>
      </c>
      <c r="E393" s="79">
        <f>G393</f>
        <v>0</v>
      </c>
      <c r="F393" s="79">
        <f t="shared" ref="F393" si="320">G393+H393+I393+J393+K393</f>
        <v>0</v>
      </c>
      <c r="G393" s="79">
        <v>0</v>
      </c>
      <c r="H393" s="79">
        <v>0</v>
      </c>
      <c r="I393" s="79">
        <v>0</v>
      </c>
      <c r="J393" s="79">
        <v>0</v>
      </c>
      <c r="K393" s="79">
        <v>0</v>
      </c>
      <c r="L393" s="211" t="s">
        <v>418</v>
      </c>
      <c r="M393" s="211"/>
    </row>
    <row r="394" spans="1:13" ht="51" x14ac:dyDescent="0.25">
      <c r="A394" s="364" t="s">
        <v>154</v>
      </c>
      <c r="B394" s="348" t="s">
        <v>420</v>
      </c>
      <c r="C394" s="210"/>
      <c r="D394" s="90" t="s">
        <v>55</v>
      </c>
      <c r="E394" s="29">
        <f>E395+E396+E397</f>
        <v>1300</v>
      </c>
      <c r="F394" s="29">
        <f t="shared" ref="F394:K394" si="321">F395+F396+F397</f>
        <v>6500</v>
      </c>
      <c r="G394" s="29">
        <f t="shared" si="321"/>
        <v>1300</v>
      </c>
      <c r="H394" s="29">
        <f t="shared" si="321"/>
        <v>1300</v>
      </c>
      <c r="I394" s="29">
        <f t="shared" si="321"/>
        <v>1300</v>
      </c>
      <c r="J394" s="29">
        <f t="shared" si="321"/>
        <v>1300</v>
      </c>
      <c r="K394" s="29">
        <f t="shared" si="321"/>
        <v>1300</v>
      </c>
      <c r="L394" s="42" t="s">
        <v>418</v>
      </c>
      <c r="M394" s="42"/>
    </row>
    <row r="395" spans="1:13" ht="51" x14ac:dyDescent="0.25">
      <c r="A395" s="365"/>
      <c r="B395" s="349"/>
      <c r="C395" s="210" t="s">
        <v>148</v>
      </c>
      <c r="D395" s="118" t="s">
        <v>146</v>
      </c>
      <c r="E395" s="86">
        <f>G395</f>
        <v>1300</v>
      </c>
      <c r="F395" s="86">
        <f>G395+H395+I395+J395+K395</f>
        <v>6500</v>
      </c>
      <c r="G395" s="86">
        <v>1300</v>
      </c>
      <c r="H395" s="86">
        <v>1300</v>
      </c>
      <c r="I395" s="86">
        <v>1300</v>
      </c>
      <c r="J395" s="86">
        <v>1300</v>
      </c>
      <c r="K395" s="86">
        <v>1300</v>
      </c>
      <c r="L395" s="211" t="s">
        <v>418</v>
      </c>
      <c r="M395" s="211"/>
    </row>
    <row r="396" spans="1:13" ht="51" x14ac:dyDescent="0.25">
      <c r="A396" s="365"/>
      <c r="B396" s="349"/>
      <c r="C396" s="210" t="s">
        <v>148</v>
      </c>
      <c r="D396" s="118" t="s">
        <v>147</v>
      </c>
      <c r="E396" s="86">
        <f>G396</f>
        <v>0</v>
      </c>
      <c r="F396" s="86">
        <f>G396+H396+I396+J396+K396</f>
        <v>0</v>
      </c>
      <c r="G396" s="86">
        <v>0</v>
      </c>
      <c r="H396" s="86">
        <v>0</v>
      </c>
      <c r="I396" s="86">
        <v>0</v>
      </c>
      <c r="J396" s="86">
        <v>0</v>
      </c>
      <c r="K396" s="86">
        <v>0</v>
      </c>
      <c r="L396" s="211" t="s">
        <v>418</v>
      </c>
      <c r="M396" s="211"/>
    </row>
    <row r="397" spans="1:13" ht="51" x14ac:dyDescent="0.25">
      <c r="A397" s="366"/>
      <c r="B397" s="350"/>
      <c r="C397" s="211" t="s">
        <v>148</v>
      </c>
      <c r="D397" s="89" t="s">
        <v>57</v>
      </c>
      <c r="E397" s="79">
        <f>G397</f>
        <v>0</v>
      </c>
      <c r="F397" s="79">
        <f t="shared" ref="F397" si="322">G397+H397+I397+J397+K397</f>
        <v>0</v>
      </c>
      <c r="G397" s="79">
        <v>0</v>
      </c>
      <c r="H397" s="79">
        <v>0</v>
      </c>
      <c r="I397" s="79">
        <v>0</v>
      </c>
      <c r="J397" s="79">
        <v>0</v>
      </c>
      <c r="K397" s="79">
        <v>0</v>
      </c>
      <c r="L397" s="211" t="s">
        <v>418</v>
      </c>
      <c r="M397" s="211"/>
    </row>
    <row r="398" spans="1:13" ht="51" x14ac:dyDescent="0.25">
      <c r="A398" s="364" t="s">
        <v>155</v>
      </c>
      <c r="B398" s="392" t="s">
        <v>421</v>
      </c>
      <c r="C398" s="210"/>
      <c r="D398" s="90" t="s">
        <v>55</v>
      </c>
      <c r="E398" s="29">
        <f>E399+E400+E401</f>
        <v>500</v>
      </c>
      <c r="F398" s="29">
        <f t="shared" ref="F398:K398" si="323">F399+F400+F401</f>
        <v>2500</v>
      </c>
      <c r="G398" s="29">
        <f t="shared" si="323"/>
        <v>500</v>
      </c>
      <c r="H398" s="29">
        <f t="shared" si="323"/>
        <v>500</v>
      </c>
      <c r="I398" s="29">
        <f t="shared" si="323"/>
        <v>500</v>
      </c>
      <c r="J398" s="29">
        <f t="shared" si="323"/>
        <v>500</v>
      </c>
      <c r="K398" s="29">
        <f t="shared" si="323"/>
        <v>500</v>
      </c>
      <c r="L398" s="42" t="s">
        <v>418</v>
      </c>
      <c r="M398" s="42"/>
    </row>
    <row r="399" spans="1:13" ht="51" x14ac:dyDescent="0.25">
      <c r="A399" s="365"/>
      <c r="B399" s="393"/>
      <c r="C399" s="210" t="s">
        <v>148</v>
      </c>
      <c r="D399" s="118" t="s">
        <v>146</v>
      </c>
      <c r="E399" s="86">
        <f>G399</f>
        <v>500</v>
      </c>
      <c r="F399" s="86">
        <f>G399+H399+I399+J399+K399</f>
        <v>2500</v>
      </c>
      <c r="G399" s="86">
        <v>500</v>
      </c>
      <c r="H399" s="86">
        <v>500</v>
      </c>
      <c r="I399" s="86">
        <v>500</v>
      </c>
      <c r="J399" s="86">
        <v>500</v>
      </c>
      <c r="K399" s="86">
        <v>500</v>
      </c>
      <c r="L399" s="211" t="s">
        <v>418</v>
      </c>
      <c r="M399" s="211"/>
    </row>
    <row r="400" spans="1:13" ht="51" x14ac:dyDescent="0.25">
      <c r="A400" s="365"/>
      <c r="B400" s="393"/>
      <c r="C400" s="210" t="s">
        <v>148</v>
      </c>
      <c r="D400" s="118" t="s">
        <v>147</v>
      </c>
      <c r="E400" s="86">
        <f>G400</f>
        <v>0</v>
      </c>
      <c r="F400" s="86">
        <f>G400+H400+I400+J400+K400</f>
        <v>0</v>
      </c>
      <c r="G400" s="86">
        <v>0</v>
      </c>
      <c r="H400" s="86">
        <v>0</v>
      </c>
      <c r="I400" s="86">
        <v>0</v>
      </c>
      <c r="J400" s="86">
        <v>0</v>
      </c>
      <c r="K400" s="86">
        <v>0</v>
      </c>
      <c r="L400" s="211" t="s">
        <v>418</v>
      </c>
      <c r="M400" s="211"/>
    </row>
    <row r="401" spans="1:13" ht="51" x14ac:dyDescent="0.25">
      <c r="A401" s="366"/>
      <c r="B401" s="394"/>
      <c r="C401" s="211" t="s">
        <v>148</v>
      </c>
      <c r="D401" s="89" t="s">
        <v>57</v>
      </c>
      <c r="E401" s="79">
        <f>G401</f>
        <v>0</v>
      </c>
      <c r="F401" s="79">
        <f t="shared" ref="F401" si="324">G401+H401+I401+J401+K401</f>
        <v>0</v>
      </c>
      <c r="G401" s="79">
        <v>0</v>
      </c>
      <c r="H401" s="79">
        <v>0</v>
      </c>
      <c r="I401" s="79">
        <v>0</v>
      </c>
      <c r="J401" s="79">
        <v>0</v>
      </c>
      <c r="K401" s="79">
        <v>0</v>
      </c>
      <c r="L401" s="211" t="s">
        <v>418</v>
      </c>
      <c r="M401" s="211"/>
    </row>
    <row r="402" spans="1:13" ht="51" x14ac:dyDescent="0.25">
      <c r="A402" s="364" t="s">
        <v>156</v>
      </c>
      <c r="B402" s="348" t="s">
        <v>422</v>
      </c>
      <c r="C402" s="210"/>
      <c r="D402" s="90" t="s">
        <v>55</v>
      </c>
      <c r="E402" s="29">
        <f>E403+E404+E405</f>
        <v>1856</v>
      </c>
      <c r="F402" s="29">
        <f t="shared" ref="F402:K402" si="325">F403+F404+F405</f>
        <v>9280</v>
      </c>
      <c r="G402" s="29">
        <f t="shared" si="325"/>
        <v>1856</v>
      </c>
      <c r="H402" s="29">
        <f t="shared" si="325"/>
        <v>1856</v>
      </c>
      <c r="I402" s="29">
        <f t="shared" si="325"/>
        <v>1856</v>
      </c>
      <c r="J402" s="29">
        <f t="shared" si="325"/>
        <v>1856</v>
      </c>
      <c r="K402" s="29">
        <f t="shared" si="325"/>
        <v>1856</v>
      </c>
      <c r="L402" s="42" t="s">
        <v>418</v>
      </c>
      <c r="M402" s="42"/>
    </row>
    <row r="403" spans="1:13" ht="51" x14ac:dyDescent="0.25">
      <c r="A403" s="365"/>
      <c r="B403" s="349"/>
      <c r="C403" s="210" t="s">
        <v>148</v>
      </c>
      <c r="D403" s="118" t="s">
        <v>146</v>
      </c>
      <c r="E403" s="86">
        <f>G403</f>
        <v>1856</v>
      </c>
      <c r="F403" s="86">
        <f>G403+H403+I403+J403+K403</f>
        <v>9280</v>
      </c>
      <c r="G403" s="86">
        <v>1856</v>
      </c>
      <c r="H403" s="86">
        <v>1856</v>
      </c>
      <c r="I403" s="86">
        <v>1856</v>
      </c>
      <c r="J403" s="86">
        <v>1856</v>
      </c>
      <c r="K403" s="86">
        <v>1856</v>
      </c>
      <c r="L403" s="211" t="s">
        <v>418</v>
      </c>
      <c r="M403" s="211"/>
    </row>
    <row r="404" spans="1:13" ht="51" x14ac:dyDescent="0.25">
      <c r="A404" s="365"/>
      <c r="B404" s="349"/>
      <c r="C404" s="210" t="s">
        <v>148</v>
      </c>
      <c r="D404" s="118" t="s">
        <v>147</v>
      </c>
      <c r="E404" s="86">
        <f>G404</f>
        <v>0</v>
      </c>
      <c r="F404" s="86">
        <f>G404+H404+I404+J404+K404</f>
        <v>0</v>
      </c>
      <c r="G404" s="86">
        <v>0</v>
      </c>
      <c r="H404" s="86">
        <v>0</v>
      </c>
      <c r="I404" s="86">
        <v>0</v>
      </c>
      <c r="J404" s="86">
        <v>0</v>
      </c>
      <c r="K404" s="86">
        <v>0</v>
      </c>
      <c r="L404" s="211" t="s">
        <v>418</v>
      </c>
      <c r="M404" s="211"/>
    </row>
    <row r="405" spans="1:13" ht="51" x14ac:dyDescent="0.25">
      <c r="A405" s="366"/>
      <c r="B405" s="350"/>
      <c r="C405" s="211" t="s">
        <v>148</v>
      </c>
      <c r="D405" s="89" t="s">
        <v>57</v>
      </c>
      <c r="E405" s="79">
        <f>G405</f>
        <v>0</v>
      </c>
      <c r="F405" s="79">
        <f t="shared" ref="F405" si="326">G405+H405+I405+J405+K405</f>
        <v>0</v>
      </c>
      <c r="G405" s="79">
        <v>0</v>
      </c>
      <c r="H405" s="79">
        <v>0</v>
      </c>
      <c r="I405" s="79">
        <v>0</v>
      </c>
      <c r="J405" s="79">
        <v>0</v>
      </c>
      <c r="K405" s="79">
        <v>0</v>
      </c>
      <c r="L405" s="211" t="s">
        <v>418</v>
      </c>
      <c r="M405" s="211"/>
    </row>
    <row r="406" spans="1:13" ht="28.5" customHeight="1" x14ac:dyDescent="0.25">
      <c r="A406" s="396" t="s">
        <v>271</v>
      </c>
      <c r="B406" s="379" t="s">
        <v>265</v>
      </c>
      <c r="C406" s="379"/>
      <c r="D406" s="35" t="s">
        <v>15</v>
      </c>
      <c r="E406" s="80">
        <f>E407+E408+E409</f>
        <v>2819</v>
      </c>
      <c r="F406" s="80">
        <f t="shared" ref="F406:K406" si="327">F407+F408+F409</f>
        <v>14095</v>
      </c>
      <c r="G406" s="80">
        <f t="shared" si="327"/>
        <v>2819</v>
      </c>
      <c r="H406" s="80">
        <f t="shared" si="327"/>
        <v>2819</v>
      </c>
      <c r="I406" s="80">
        <f t="shared" si="327"/>
        <v>2819</v>
      </c>
      <c r="J406" s="80">
        <f t="shared" si="327"/>
        <v>2819</v>
      </c>
      <c r="K406" s="80">
        <f t="shared" si="327"/>
        <v>2819</v>
      </c>
      <c r="L406" s="85"/>
      <c r="M406" s="85"/>
    </row>
    <row r="407" spans="1:13" ht="38.25" x14ac:dyDescent="0.25">
      <c r="A407" s="397"/>
      <c r="B407" s="380"/>
      <c r="C407" s="380"/>
      <c r="D407" s="85" t="s">
        <v>146</v>
      </c>
      <c r="E407" s="38">
        <f>E411+E415+E419+E423+E427</f>
        <v>2819</v>
      </c>
      <c r="F407" s="38">
        <f t="shared" ref="F407:K407" si="328">F411+F415+F419+F423+F427</f>
        <v>14095</v>
      </c>
      <c r="G407" s="38">
        <f t="shared" si="328"/>
        <v>2819</v>
      </c>
      <c r="H407" s="38">
        <f t="shared" si="328"/>
        <v>2819</v>
      </c>
      <c r="I407" s="38">
        <f t="shared" si="328"/>
        <v>2819</v>
      </c>
      <c r="J407" s="38">
        <f t="shared" si="328"/>
        <v>2819</v>
      </c>
      <c r="K407" s="38">
        <f t="shared" si="328"/>
        <v>2819</v>
      </c>
      <c r="L407" s="85"/>
      <c r="M407" s="85"/>
    </row>
    <row r="408" spans="1:13" ht="38.25" x14ac:dyDescent="0.25">
      <c r="A408" s="397"/>
      <c r="B408" s="380"/>
      <c r="C408" s="380"/>
      <c r="D408" s="95" t="s">
        <v>147</v>
      </c>
      <c r="E408" s="96">
        <f>E412+E416+E420+E424+E428</f>
        <v>0</v>
      </c>
      <c r="F408" s="96">
        <f t="shared" ref="F408:K408" si="329">F412+F416+F420+F424+F428</f>
        <v>0</v>
      </c>
      <c r="G408" s="96">
        <f t="shared" si="329"/>
        <v>0</v>
      </c>
      <c r="H408" s="96">
        <f t="shared" si="329"/>
        <v>0</v>
      </c>
      <c r="I408" s="96">
        <f t="shared" si="329"/>
        <v>0</v>
      </c>
      <c r="J408" s="96">
        <f t="shared" si="329"/>
        <v>0</v>
      </c>
      <c r="K408" s="96">
        <f t="shared" si="329"/>
        <v>0</v>
      </c>
      <c r="L408" s="103"/>
      <c r="M408" s="76"/>
    </row>
    <row r="409" spans="1:13" ht="38.25" x14ac:dyDescent="0.25">
      <c r="A409" s="398"/>
      <c r="B409" s="381"/>
      <c r="C409" s="381"/>
      <c r="D409" s="91" t="s">
        <v>57</v>
      </c>
      <c r="E409" s="44">
        <f>+E413+E417+E421+E425+E429</f>
        <v>0</v>
      </c>
      <c r="F409" s="44">
        <f t="shared" ref="F409:K409" si="330">+F413+F417+F421+F425+F429</f>
        <v>0</v>
      </c>
      <c r="G409" s="44">
        <f t="shared" si="330"/>
        <v>0</v>
      </c>
      <c r="H409" s="44">
        <f t="shared" si="330"/>
        <v>0</v>
      </c>
      <c r="I409" s="44">
        <f t="shared" si="330"/>
        <v>0</v>
      </c>
      <c r="J409" s="44">
        <f t="shared" si="330"/>
        <v>0</v>
      </c>
      <c r="K409" s="44">
        <f t="shared" si="330"/>
        <v>0</v>
      </c>
      <c r="L409" s="104"/>
      <c r="M409" s="43"/>
    </row>
    <row r="410" spans="1:13" ht="51" x14ac:dyDescent="0.25">
      <c r="A410" s="364" t="s">
        <v>73</v>
      </c>
      <c r="B410" s="348" t="s">
        <v>423</v>
      </c>
      <c r="C410" s="210"/>
      <c r="D410" s="90" t="s">
        <v>55</v>
      </c>
      <c r="E410" s="29">
        <f>E411+E412+E413</f>
        <v>200</v>
      </c>
      <c r="F410" s="29">
        <f t="shared" ref="F410:K410" si="331">F411+F412+F413</f>
        <v>1000</v>
      </c>
      <c r="G410" s="29">
        <f t="shared" si="331"/>
        <v>200</v>
      </c>
      <c r="H410" s="29">
        <f t="shared" si="331"/>
        <v>200</v>
      </c>
      <c r="I410" s="29">
        <f t="shared" si="331"/>
        <v>200</v>
      </c>
      <c r="J410" s="29">
        <f t="shared" si="331"/>
        <v>200</v>
      </c>
      <c r="K410" s="29">
        <f t="shared" si="331"/>
        <v>200</v>
      </c>
      <c r="L410" s="42" t="s">
        <v>418</v>
      </c>
      <c r="M410" s="42"/>
    </row>
    <row r="411" spans="1:13" ht="51" x14ac:dyDescent="0.25">
      <c r="A411" s="365"/>
      <c r="B411" s="349"/>
      <c r="C411" s="210" t="s">
        <v>148</v>
      </c>
      <c r="D411" s="118" t="s">
        <v>146</v>
      </c>
      <c r="E411" s="86">
        <f>G411</f>
        <v>200</v>
      </c>
      <c r="F411" s="86">
        <f>G411+H411+I411+J411+K411</f>
        <v>1000</v>
      </c>
      <c r="G411" s="86">
        <v>200</v>
      </c>
      <c r="H411" s="86">
        <v>200</v>
      </c>
      <c r="I411" s="86">
        <v>200</v>
      </c>
      <c r="J411" s="86">
        <v>200</v>
      </c>
      <c r="K411" s="86">
        <v>200</v>
      </c>
      <c r="L411" s="211" t="s">
        <v>418</v>
      </c>
      <c r="M411" s="211"/>
    </row>
    <row r="412" spans="1:13" ht="51" x14ac:dyDescent="0.25">
      <c r="A412" s="365"/>
      <c r="B412" s="349"/>
      <c r="C412" s="210" t="s">
        <v>148</v>
      </c>
      <c r="D412" s="118" t="s">
        <v>147</v>
      </c>
      <c r="E412" s="86">
        <f>G412</f>
        <v>0</v>
      </c>
      <c r="F412" s="86">
        <f>G412+H412+I412+J412+K412</f>
        <v>0</v>
      </c>
      <c r="G412" s="86">
        <v>0</v>
      </c>
      <c r="H412" s="86">
        <v>0</v>
      </c>
      <c r="I412" s="86">
        <v>0</v>
      </c>
      <c r="J412" s="86">
        <v>0</v>
      </c>
      <c r="K412" s="86">
        <v>0</v>
      </c>
      <c r="L412" s="211" t="s">
        <v>418</v>
      </c>
      <c r="M412" s="211"/>
    </row>
    <row r="413" spans="1:13" ht="51" x14ac:dyDescent="0.25">
      <c r="A413" s="366"/>
      <c r="B413" s="350"/>
      <c r="C413" s="211" t="s">
        <v>148</v>
      </c>
      <c r="D413" s="89" t="s">
        <v>57</v>
      </c>
      <c r="E413" s="79">
        <f>G413</f>
        <v>0</v>
      </c>
      <c r="F413" s="79">
        <f t="shared" ref="F413" si="332">G413+H413+I413+J413+K413</f>
        <v>0</v>
      </c>
      <c r="G413" s="79">
        <v>0</v>
      </c>
      <c r="H413" s="79">
        <v>0</v>
      </c>
      <c r="I413" s="79">
        <v>0</v>
      </c>
      <c r="J413" s="79">
        <v>0</v>
      </c>
      <c r="K413" s="79">
        <v>0</v>
      </c>
      <c r="L413" s="211" t="s">
        <v>418</v>
      </c>
      <c r="M413" s="211"/>
    </row>
    <row r="414" spans="1:13" ht="51" x14ac:dyDescent="0.25">
      <c r="A414" s="364" t="s">
        <v>74</v>
      </c>
      <c r="B414" s="348" t="s">
        <v>424</v>
      </c>
      <c r="C414" s="210"/>
      <c r="D414" s="90" t="s">
        <v>55</v>
      </c>
      <c r="E414" s="29">
        <f>E415+E416+E417</f>
        <v>300</v>
      </c>
      <c r="F414" s="29">
        <f t="shared" ref="F414:K414" si="333">F415+F416+F417</f>
        <v>1500</v>
      </c>
      <c r="G414" s="29">
        <f t="shared" si="333"/>
        <v>300</v>
      </c>
      <c r="H414" s="29">
        <f t="shared" si="333"/>
        <v>300</v>
      </c>
      <c r="I414" s="29">
        <f t="shared" si="333"/>
        <v>300</v>
      </c>
      <c r="J414" s="29">
        <f t="shared" si="333"/>
        <v>300</v>
      </c>
      <c r="K414" s="29">
        <f t="shared" si="333"/>
        <v>300</v>
      </c>
      <c r="L414" s="42" t="s">
        <v>418</v>
      </c>
      <c r="M414" s="42"/>
    </row>
    <row r="415" spans="1:13" ht="51" x14ac:dyDescent="0.25">
      <c r="A415" s="365"/>
      <c r="B415" s="349"/>
      <c r="C415" s="210" t="s">
        <v>148</v>
      </c>
      <c r="D415" s="118" t="s">
        <v>146</v>
      </c>
      <c r="E415" s="86">
        <f>G415</f>
        <v>300</v>
      </c>
      <c r="F415" s="86">
        <f>G415+H415+I415+J415+K415</f>
        <v>1500</v>
      </c>
      <c r="G415" s="86">
        <v>300</v>
      </c>
      <c r="H415" s="86">
        <v>300</v>
      </c>
      <c r="I415" s="86">
        <v>300</v>
      </c>
      <c r="J415" s="86">
        <v>300</v>
      </c>
      <c r="K415" s="86">
        <v>300</v>
      </c>
      <c r="L415" s="211" t="s">
        <v>418</v>
      </c>
      <c r="M415" s="211"/>
    </row>
    <row r="416" spans="1:13" ht="51" x14ac:dyDescent="0.25">
      <c r="A416" s="365"/>
      <c r="B416" s="349"/>
      <c r="C416" s="210" t="s">
        <v>148</v>
      </c>
      <c r="D416" s="118" t="s">
        <v>147</v>
      </c>
      <c r="E416" s="86">
        <f>G416</f>
        <v>0</v>
      </c>
      <c r="F416" s="86">
        <f>G416+H416+I416+J416+K416</f>
        <v>0</v>
      </c>
      <c r="G416" s="86">
        <v>0</v>
      </c>
      <c r="H416" s="86">
        <v>0</v>
      </c>
      <c r="I416" s="86">
        <v>0</v>
      </c>
      <c r="J416" s="86">
        <v>0</v>
      </c>
      <c r="K416" s="86">
        <v>0</v>
      </c>
      <c r="L416" s="211" t="s">
        <v>418</v>
      </c>
      <c r="M416" s="211"/>
    </row>
    <row r="417" spans="1:13" ht="51" x14ac:dyDescent="0.25">
      <c r="A417" s="366"/>
      <c r="B417" s="350"/>
      <c r="C417" s="211" t="s">
        <v>148</v>
      </c>
      <c r="D417" s="89" t="s">
        <v>57</v>
      </c>
      <c r="E417" s="79">
        <f>G417</f>
        <v>0</v>
      </c>
      <c r="F417" s="79">
        <f t="shared" ref="F417" si="334">G417+H417+I417+J417+K417</f>
        <v>0</v>
      </c>
      <c r="G417" s="79">
        <v>0</v>
      </c>
      <c r="H417" s="79">
        <v>0</v>
      </c>
      <c r="I417" s="79">
        <v>0</v>
      </c>
      <c r="J417" s="79">
        <v>0</v>
      </c>
      <c r="K417" s="79">
        <v>0</v>
      </c>
      <c r="L417" s="211" t="s">
        <v>418</v>
      </c>
      <c r="M417" s="211"/>
    </row>
    <row r="418" spans="1:13" ht="51" x14ac:dyDescent="0.25">
      <c r="A418" s="364" t="s">
        <v>75</v>
      </c>
      <c r="B418" s="348" t="s">
        <v>425</v>
      </c>
      <c r="C418" s="210"/>
      <c r="D418" s="90" t="s">
        <v>55</v>
      </c>
      <c r="E418" s="29">
        <f>E419+E420+E421</f>
        <v>900</v>
      </c>
      <c r="F418" s="29">
        <f t="shared" ref="F418:K418" si="335">F419+F420+F421</f>
        <v>4500</v>
      </c>
      <c r="G418" s="29">
        <f t="shared" si="335"/>
        <v>900</v>
      </c>
      <c r="H418" s="29">
        <f t="shared" si="335"/>
        <v>900</v>
      </c>
      <c r="I418" s="29">
        <f t="shared" si="335"/>
        <v>900</v>
      </c>
      <c r="J418" s="29">
        <f t="shared" si="335"/>
        <v>900</v>
      </c>
      <c r="K418" s="29">
        <f t="shared" si="335"/>
        <v>900</v>
      </c>
      <c r="L418" s="42" t="s">
        <v>418</v>
      </c>
      <c r="M418" s="42"/>
    </row>
    <row r="419" spans="1:13" ht="51" x14ac:dyDescent="0.25">
      <c r="A419" s="365"/>
      <c r="B419" s="349"/>
      <c r="C419" s="210" t="s">
        <v>148</v>
      </c>
      <c r="D419" s="118" t="s">
        <v>146</v>
      </c>
      <c r="E419" s="86">
        <f>G419</f>
        <v>900</v>
      </c>
      <c r="F419" s="86">
        <f>G419+H419+I419+J419+K419</f>
        <v>4500</v>
      </c>
      <c r="G419" s="86">
        <v>900</v>
      </c>
      <c r="H419" s="86">
        <v>900</v>
      </c>
      <c r="I419" s="86">
        <v>900</v>
      </c>
      <c r="J419" s="86">
        <v>900</v>
      </c>
      <c r="K419" s="86">
        <v>900</v>
      </c>
      <c r="L419" s="211" t="s">
        <v>418</v>
      </c>
      <c r="M419" s="211"/>
    </row>
    <row r="420" spans="1:13" ht="51" x14ac:dyDescent="0.25">
      <c r="A420" s="365"/>
      <c r="B420" s="349"/>
      <c r="C420" s="210" t="s">
        <v>148</v>
      </c>
      <c r="D420" s="118" t="s">
        <v>147</v>
      </c>
      <c r="E420" s="86">
        <f>G420</f>
        <v>0</v>
      </c>
      <c r="F420" s="86">
        <f>G420+H420+I420+J420+K420</f>
        <v>0</v>
      </c>
      <c r="G420" s="86">
        <v>0</v>
      </c>
      <c r="H420" s="86">
        <v>0</v>
      </c>
      <c r="I420" s="86">
        <v>0</v>
      </c>
      <c r="J420" s="86">
        <v>0</v>
      </c>
      <c r="K420" s="86">
        <v>0</v>
      </c>
      <c r="L420" s="211" t="s">
        <v>418</v>
      </c>
      <c r="M420" s="211"/>
    </row>
    <row r="421" spans="1:13" ht="51" x14ac:dyDescent="0.25">
      <c r="A421" s="366"/>
      <c r="B421" s="350"/>
      <c r="C421" s="211" t="s">
        <v>148</v>
      </c>
      <c r="D421" s="89" t="s">
        <v>57</v>
      </c>
      <c r="E421" s="79">
        <f>G421</f>
        <v>0</v>
      </c>
      <c r="F421" s="79">
        <f t="shared" ref="F421" si="336">G421+H421+I421+J421+K421</f>
        <v>0</v>
      </c>
      <c r="G421" s="79">
        <v>0</v>
      </c>
      <c r="H421" s="79">
        <v>0</v>
      </c>
      <c r="I421" s="79">
        <v>0</v>
      </c>
      <c r="J421" s="79">
        <v>0</v>
      </c>
      <c r="K421" s="79">
        <v>0</v>
      </c>
      <c r="L421" s="211" t="s">
        <v>418</v>
      </c>
      <c r="M421" s="211"/>
    </row>
    <row r="422" spans="1:13" ht="51" x14ac:dyDescent="0.25">
      <c r="A422" s="364" t="s">
        <v>266</v>
      </c>
      <c r="B422" s="392" t="s">
        <v>426</v>
      </c>
      <c r="C422" s="210"/>
      <c r="D422" s="90" t="s">
        <v>55</v>
      </c>
      <c r="E422" s="29">
        <f>E423+E424+E425</f>
        <v>219</v>
      </c>
      <c r="F422" s="29">
        <f t="shared" ref="F422:K422" si="337">F423+F424+F425</f>
        <v>1095</v>
      </c>
      <c r="G422" s="29">
        <f t="shared" si="337"/>
        <v>219</v>
      </c>
      <c r="H422" s="29">
        <f t="shared" si="337"/>
        <v>219</v>
      </c>
      <c r="I422" s="29">
        <f t="shared" si="337"/>
        <v>219</v>
      </c>
      <c r="J422" s="29">
        <f t="shared" si="337"/>
        <v>219</v>
      </c>
      <c r="K422" s="29">
        <f t="shared" si="337"/>
        <v>219</v>
      </c>
      <c r="L422" s="42" t="s">
        <v>418</v>
      </c>
      <c r="M422" s="42"/>
    </row>
    <row r="423" spans="1:13" ht="51" x14ac:dyDescent="0.25">
      <c r="A423" s="365"/>
      <c r="B423" s="393"/>
      <c r="C423" s="210" t="s">
        <v>148</v>
      </c>
      <c r="D423" s="118" t="s">
        <v>146</v>
      </c>
      <c r="E423" s="86">
        <f>G423</f>
        <v>219</v>
      </c>
      <c r="F423" s="86">
        <f>G423+H423+I423+J423+K423</f>
        <v>1095</v>
      </c>
      <c r="G423" s="86">
        <v>219</v>
      </c>
      <c r="H423" s="86">
        <v>219</v>
      </c>
      <c r="I423" s="86">
        <v>219</v>
      </c>
      <c r="J423" s="86">
        <v>219</v>
      </c>
      <c r="K423" s="86">
        <v>219</v>
      </c>
      <c r="L423" s="211" t="s">
        <v>418</v>
      </c>
      <c r="M423" s="211"/>
    </row>
    <row r="424" spans="1:13" ht="51" x14ac:dyDescent="0.25">
      <c r="A424" s="365"/>
      <c r="B424" s="393"/>
      <c r="C424" s="210" t="s">
        <v>148</v>
      </c>
      <c r="D424" s="118" t="s">
        <v>147</v>
      </c>
      <c r="E424" s="86">
        <f>G424</f>
        <v>0</v>
      </c>
      <c r="F424" s="86">
        <f>G424+H424+I424+J424+K424</f>
        <v>0</v>
      </c>
      <c r="G424" s="86">
        <v>0</v>
      </c>
      <c r="H424" s="86">
        <v>0</v>
      </c>
      <c r="I424" s="86">
        <v>0</v>
      </c>
      <c r="J424" s="86">
        <v>0</v>
      </c>
      <c r="K424" s="86">
        <v>0</v>
      </c>
      <c r="L424" s="211" t="s">
        <v>418</v>
      </c>
      <c r="M424" s="211"/>
    </row>
    <row r="425" spans="1:13" ht="51" x14ac:dyDescent="0.25">
      <c r="A425" s="366"/>
      <c r="B425" s="394"/>
      <c r="C425" s="211" t="s">
        <v>148</v>
      </c>
      <c r="D425" s="89" t="s">
        <v>57</v>
      </c>
      <c r="E425" s="79">
        <f>G425</f>
        <v>0</v>
      </c>
      <c r="F425" s="79">
        <f t="shared" ref="F425" si="338">G425+H425+I425+J425+K425</f>
        <v>0</v>
      </c>
      <c r="G425" s="79">
        <v>0</v>
      </c>
      <c r="H425" s="79">
        <v>0</v>
      </c>
      <c r="I425" s="79">
        <v>0</v>
      </c>
      <c r="J425" s="79">
        <v>0</v>
      </c>
      <c r="K425" s="79">
        <v>0</v>
      </c>
      <c r="L425" s="211" t="s">
        <v>418</v>
      </c>
      <c r="M425" s="211"/>
    </row>
    <row r="426" spans="1:13" ht="51" x14ac:dyDescent="0.25">
      <c r="A426" s="364" t="s">
        <v>502</v>
      </c>
      <c r="B426" s="392" t="s">
        <v>427</v>
      </c>
      <c r="C426" s="210"/>
      <c r="D426" s="90" t="s">
        <v>55</v>
      </c>
      <c r="E426" s="29">
        <f>E427+E428+E429</f>
        <v>1200</v>
      </c>
      <c r="F426" s="29">
        <f t="shared" ref="F426:K426" si="339">F427+F428+F429</f>
        <v>6000</v>
      </c>
      <c r="G426" s="29">
        <f t="shared" si="339"/>
        <v>1200</v>
      </c>
      <c r="H426" s="29">
        <f t="shared" si="339"/>
        <v>1200</v>
      </c>
      <c r="I426" s="29">
        <f t="shared" si="339"/>
        <v>1200</v>
      </c>
      <c r="J426" s="29">
        <f t="shared" si="339"/>
        <v>1200</v>
      </c>
      <c r="K426" s="29">
        <f t="shared" si="339"/>
        <v>1200</v>
      </c>
      <c r="L426" s="42" t="s">
        <v>418</v>
      </c>
      <c r="M426" s="42"/>
    </row>
    <row r="427" spans="1:13" ht="51" x14ac:dyDescent="0.25">
      <c r="A427" s="365"/>
      <c r="B427" s="393"/>
      <c r="C427" s="210" t="s">
        <v>148</v>
      </c>
      <c r="D427" s="118" t="s">
        <v>146</v>
      </c>
      <c r="E427" s="86">
        <f>G427</f>
        <v>1200</v>
      </c>
      <c r="F427" s="86">
        <f>G427+H427+I427+J427+K427</f>
        <v>6000</v>
      </c>
      <c r="G427" s="86">
        <v>1200</v>
      </c>
      <c r="H427" s="86">
        <v>1200</v>
      </c>
      <c r="I427" s="86">
        <v>1200</v>
      </c>
      <c r="J427" s="86">
        <v>1200</v>
      </c>
      <c r="K427" s="86">
        <v>1200</v>
      </c>
      <c r="L427" s="211" t="s">
        <v>418</v>
      </c>
      <c r="M427" s="211"/>
    </row>
    <row r="428" spans="1:13" ht="51" x14ac:dyDescent="0.25">
      <c r="A428" s="365"/>
      <c r="B428" s="393"/>
      <c r="C428" s="210" t="s">
        <v>148</v>
      </c>
      <c r="D428" s="118" t="s">
        <v>147</v>
      </c>
      <c r="E428" s="86">
        <f>G428</f>
        <v>0</v>
      </c>
      <c r="F428" s="86">
        <f>G428+H428+I428+J428+K428</f>
        <v>0</v>
      </c>
      <c r="G428" s="86">
        <v>0</v>
      </c>
      <c r="H428" s="86">
        <v>0</v>
      </c>
      <c r="I428" s="86">
        <v>0</v>
      </c>
      <c r="J428" s="86">
        <v>0</v>
      </c>
      <c r="K428" s="86">
        <v>0</v>
      </c>
      <c r="L428" s="211" t="s">
        <v>418</v>
      </c>
      <c r="M428" s="211"/>
    </row>
    <row r="429" spans="1:13" ht="51" x14ac:dyDescent="0.25">
      <c r="A429" s="366"/>
      <c r="B429" s="394"/>
      <c r="C429" s="211" t="s">
        <v>148</v>
      </c>
      <c r="D429" s="89" t="s">
        <v>57</v>
      </c>
      <c r="E429" s="79">
        <f>G429</f>
        <v>0</v>
      </c>
      <c r="F429" s="79">
        <f t="shared" ref="F429" si="340">G429+H429+I429+J429+K429</f>
        <v>0</v>
      </c>
      <c r="G429" s="79">
        <v>0</v>
      </c>
      <c r="H429" s="79">
        <v>0</v>
      </c>
      <c r="I429" s="79">
        <v>0</v>
      </c>
      <c r="J429" s="79">
        <v>0</v>
      </c>
      <c r="K429" s="79">
        <v>0</v>
      </c>
      <c r="L429" s="211" t="s">
        <v>418</v>
      </c>
      <c r="M429" s="211"/>
    </row>
    <row r="430" spans="1:13" ht="28.5" customHeight="1" x14ac:dyDescent="0.25">
      <c r="A430" s="396" t="s">
        <v>270</v>
      </c>
      <c r="B430" s="379" t="s">
        <v>267</v>
      </c>
      <c r="C430" s="379"/>
      <c r="D430" s="35" t="s">
        <v>15</v>
      </c>
      <c r="E430" s="80">
        <f>E431+E432+E433</f>
        <v>300</v>
      </c>
      <c r="F430" s="80">
        <f t="shared" ref="F430:K430" si="341">F431+F432+F433</f>
        <v>1500</v>
      </c>
      <c r="G430" s="80">
        <f t="shared" si="341"/>
        <v>300</v>
      </c>
      <c r="H430" s="80">
        <f t="shared" si="341"/>
        <v>300</v>
      </c>
      <c r="I430" s="80">
        <f t="shared" si="341"/>
        <v>300</v>
      </c>
      <c r="J430" s="80">
        <f t="shared" si="341"/>
        <v>300</v>
      </c>
      <c r="K430" s="80">
        <f t="shared" si="341"/>
        <v>300</v>
      </c>
      <c r="L430" s="85"/>
      <c r="M430" s="85"/>
    </row>
    <row r="431" spans="1:13" ht="38.25" x14ac:dyDescent="0.25">
      <c r="A431" s="397"/>
      <c r="B431" s="380"/>
      <c r="C431" s="380"/>
      <c r="D431" s="85" t="s">
        <v>268</v>
      </c>
      <c r="E431" s="38">
        <f>E435</f>
        <v>300</v>
      </c>
      <c r="F431" s="38">
        <f t="shared" ref="F431:K431" si="342">F435</f>
        <v>1500</v>
      </c>
      <c r="G431" s="38">
        <f t="shared" si="342"/>
        <v>300</v>
      </c>
      <c r="H431" s="38">
        <f t="shared" si="342"/>
        <v>300</v>
      </c>
      <c r="I431" s="38">
        <f t="shared" si="342"/>
        <v>300</v>
      </c>
      <c r="J431" s="38">
        <f t="shared" si="342"/>
        <v>300</v>
      </c>
      <c r="K431" s="38">
        <f t="shared" si="342"/>
        <v>300</v>
      </c>
      <c r="L431" s="85"/>
      <c r="M431" s="85"/>
    </row>
    <row r="432" spans="1:13" ht="38.25" x14ac:dyDescent="0.25">
      <c r="A432" s="397"/>
      <c r="B432" s="380"/>
      <c r="C432" s="380"/>
      <c r="D432" s="95" t="s">
        <v>147</v>
      </c>
      <c r="E432" s="96">
        <f>E436</f>
        <v>0</v>
      </c>
      <c r="F432" s="96">
        <f t="shared" ref="F432:K432" si="343">F436</f>
        <v>0</v>
      </c>
      <c r="G432" s="96">
        <f t="shared" si="343"/>
        <v>0</v>
      </c>
      <c r="H432" s="96">
        <f t="shared" si="343"/>
        <v>0</v>
      </c>
      <c r="I432" s="96">
        <f t="shared" si="343"/>
        <v>0</v>
      </c>
      <c r="J432" s="96">
        <f t="shared" si="343"/>
        <v>0</v>
      </c>
      <c r="K432" s="96">
        <f t="shared" si="343"/>
        <v>0</v>
      </c>
      <c r="L432" s="103"/>
      <c r="M432" s="76"/>
    </row>
    <row r="433" spans="1:14" ht="38.25" x14ac:dyDescent="0.25">
      <c r="A433" s="398"/>
      <c r="B433" s="381"/>
      <c r="C433" s="381"/>
      <c r="D433" s="91" t="s">
        <v>57</v>
      </c>
      <c r="E433" s="44">
        <f>E437</f>
        <v>0</v>
      </c>
      <c r="F433" s="44">
        <f t="shared" ref="F433:K433" si="344">F437</f>
        <v>0</v>
      </c>
      <c r="G433" s="44">
        <f t="shared" si="344"/>
        <v>0</v>
      </c>
      <c r="H433" s="44">
        <f t="shared" si="344"/>
        <v>0</v>
      </c>
      <c r="I433" s="44">
        <f t="shared" si="344"/>
        <v>0</v>
      </c>
      <c r="J433" s="44">
        <f t="shared" si="344"/>
        <v>0</v>
      </c>
      <c r="K433" s="44">
        <f t="shared" si="344"/>
        <v>0</v>
      </c>
      <c r="L433" s="104"/>
      <c r="M433" s="43"/>
    </row>
    <row r="434" spans="1:14" ht="51" x14ac:dyDescent="0.25">
      <c r="A434" s="364" t="s">
        <v>269</v>
      </c>
      <c r="B434" s="392" t="s">
        <v>428</v>
      </c>
      <c r="C434" s="210"/>
      <c r="D434" s="90" t="s">
        <v>55</v>
      </c>
      <c r="E434" s="29">
        <f>E435+E436+E437</f>
        <v>300</v>
      </c>
      <c r="F434" s="29">
        <f t="shared" ref="F434:K434" si="345">F435+F436+F437</f>
        <v>1500</v>
      </c>
      <c r="G434" s="29">
        <f t="shared" si="345"/>
        <v>300</v>
      </c>
      <c r="H434" s="29">
        <f t="shared" si="345"/>
        <v>300</v>
      </c>
      <c r="I434" s="29">
        <f t="shared" si="345"/>
        <v>300</v>
      </c>
      <c r="J434" s="29">
        <f t="shared" si="345"/>
        <v>300</v>
      </c>
      <c r="K434" s="29">
        <f t="shared" si="345"/>
        <v>300</v>
      </c>
      <c r="L434" s="42" t="s">
        <v>418</v>
      </c>
      <c r="M434" s="42"/>
    </row>
    <row r="435" spans="1:14" ht="51" x14ac:dyDescent="0.25">
      <c r="A435" s="365"/>
      <c r="B435" s="393"/>
      <c r="C435" s="210" t="s">
        <v>148</v>
      </c>
      <c r="D435" s="118" t="s">
        <v>146</v>
      </c>
      <c r="E435" s="86">
        <f>G435</f>
        <v>300</v>
      </c>
      <c r="F435" s="86">
        <f>G435+H435+I435+J435+K435</f>
        <v>1500</v>
      </c>
      <c r="G435" s="86">
        <v>300</v>
      </c>
      <c r="H435" s="86">
        <v>300</v>
      </c>
      <c r="I435" s="86">
        <v>300</v>
      </c>
      <c r="J435" s="86">
        <v>300</v>
      </c>
      <c r="K435" s="86">
        <v>300</v>
      </c>
      <c r="L435" s="211" t="s">
        <v>418</v>
      </c>
      <c r="M435" s="211"/>
    </row>
    <row r="436" spans="1:14" ht="51" x14ac:dyDescent="0.25">
      <c r="A436" s="365"/>
      <c r="B436" s="393"/>
      <c r="C436" s="210" t="s">
        <v>148</v>
      </c>
      <c r="D436" s="118" t="s">
        <v>147</v>
      </c>
      <c r="E436" s="86">
        <f>G436</f>
        <v>0</v>
      </c>
      <c r="F436" s="86">
        <f>G436+H436+I436+J436+K436</f>
        <v>0</v>
      </c>
      <c r="G436" s="86">
        <v>0</v>
      </c>
      <c r="H436" s="86">
        <v>0</v>
      </c>
      <c r="I436" s="86">
        <v>0</v>
      </c>
      <c r="J436" s="86">
        <v>0</v>
      </c>
      <c r="K436" s="86">
        <v>0</v>
      </c>
      <c r="L436" s="211" t="s">
        <v>418</v>
      </c>
      <c r="M436" s="211"/>
    </row>
    <row r="437" spans="1:14" ht="51" x14ac:dyDescent="0.25">
      <c r="A437" s="366"/>
      <c r="B437" s="394"/>
      <c r="C437" s="211" t="s">
        <v>148</v>
      </c>
      <c r="D437" s="89" t="s">
        <v>57</v>
      </c>
      <c r="E437" s="79">
        <f>G437</f>
        <v>0</v>
      </c>
      <c r="F437" s="79">
        <f t="shared" ref="F437" si="346">G437+H437+I437+J437+K437</f>
        <v>0</v>
      </c>
      <c r="G437" s="79">
        <v>0</v>
      </c>
      <c r="H437" s="79">
        <v>0</v>
      </c>
      <c r="I437" s="79">
        <v>0</v>
      </c>
      <c r="J437" s="79">
        <v>0</v>
      </c>
      <c r="K437" s="79">
        <v>0</v>
      </c>
      <c r="L437" s="211" t="s">
        <v>418</v>
      </c>
      <c r="M437" s="211"/>
    </row>
    <row r="438" spans="1:14" ht="28.5" customHeight="1" x14ac:dyDescent="0.25">
      <c r="A438" s="399" t="s">
        <v>58</v>
      </c>
      <c r="B438" s="400"/>
      <c r="C438" s="105"/>
      <c r="D438" s="35" t="s">
        <v>59</v>
      </c>
      <c r="E438" s="65">
        <f>E439+E440</f>
        <v>9368.4</v>
      </c>
      <c r="F438" s="65">
        <f t="shared" ref="F438:K438" si="347">F439+F440</f>
        <v>45477.2</v>
      </c>
      <c r="G438" s="65">
        <f t="shared" si="347"/>
        <v>9089.2000000000007</v>
      </c>
      <c r="H438" s="65">
        <f t="shared" si="347"/>
        <v>9097</v>
      </c>
      <c r="I438" s="65">
        <f t="shared" si="347"/>
        <v>9097</v>
      </c>
      <c r="J438" s="65">
        <f t="shared" si="347"/>
        <v>9097</v>
      </c>
      <c r="K438" s="65">
        <f t="shared" si="347"/>
        <v>9097</v>
      </c>
      <c r="L438" s="35"/>
      <c r="M438" s="35"/>
    </row>
    <row r="439" spans="1:14" ht="38.25" x14ac:dyDescent="0.25">
      <c r="A439" s="401"/>
      <c r="B439" s="402"/>
      <c r="C439" s="105"/>
      <c r="D439" s="35" t="s">
        <v>146</v>
      </c>
      <c r="E439" s="51">
        <f t="shared" ref="E439:K439" si="348">E383+E407+E431</f>
        <v>9368.4</v>
      </c>
      <c r="F439" s="51">
        <f t="shared" si="348"/>
        <v>45477.2</v>
      </c>
      <c r="G439" s="51">
        <f t="shared" si="348"/>
        <v>9089.2000000000007</v>
      </c>
      <c r="H439" s="51">
        <f t="shared" si="348"/>
        <v>9097</v>
      </c>
      <c r="I439" s="51">
        <f t="shared" si="348"/>
        <v>9097</v>
      </c>
      <c r="J439" s="51">
        <f t="shared" si="348"/>
        <v>9097</v>
      </c>
      <c r="K439" s="51">
        <f t="shared" si="348"/>
        <v>9097</v>
      </c>
      <c r="L439" s="35"/>
      <c r="M439" s="35"/>
      <c r="N439" s="17"/>
    </row>
    <row r="440" spans="1:14" ht="38.25" x14ac:dyDescent="0.25">
      <c r="A440" s="401"/>
      <c r="B440" s="402"/>
      <c r="C440" s="105"/>
      <c r="D440" s="45" t="s">
        <v>18</v>
      </c>
      <c r="E440" s="66">
        <f>E384+E408+E432</f>
        <v>0</v>
      </c>
      <c r="F440" s="66">
        <v>0</v>
      </c>
      <c r="G440" s="66">
        <v>0</v>
      </c>
      <c r="H440" s="66">
        <v>0</v>
      </c>
      <c r="I440" s="66">
        <v>0</v>
      </c>
      <c r="J440" s="66">
        <v>0</v>
      </c>
      <c r="K440" s="66">
        <v>0</v>
      </c>
      <c r="L440" s="45"/>
      <c r="M440" s="45"/>
    </row>
    <row r="441" spans="1:14" ht="38.25" x14ac:dyDescent="0.25">
      <c r="A441" s="403"/>
      <c r="B441" s="404"/>
      <c r="C441" s="105"/>
      <c r="D441" s="48" t="s">
        <v>57</v>
      </c>
      <c r="E441" s="50">
        <f>E385+E409+E433</f>
        <v>0</v>
      </c>
      <c r="F441" s="50">
        <f t="shared" ref="F441:K441" si="349">F385+F409+F433</f>
        <v>0</v>
      </c>
      <c r="G441" s="50">
        <f t="shared" si="349"/>
        <v>0</v>
      </c>
      <c r="H441" s="50">
        <f t="shared" si="349"/>
        <v>0</v>
      </c>
      <c r="I441" s="50">
        <f t="shared" si="349"/>
        <v>0</v>
      </c>
      <c r="J441" s="50">
        <f t="shared" si="349"/>
        <v>0</v>
      </c>
      <c r="K441" s="50">
        <f t="shared" si="349"/>
        <v>0</v>
      </c>
      <c r="L441" s="48"/>
      <c r="M441" s="48"/>
    </row>
    <row r="442" spans="1:14" ht="33" customHeight="1" x14ac:dyDescent="0.25">
      <c r="A442" s="405" t="s">
        <v>253</v>
      </c>
      <c r="B442" s="405"/>
      <c r="C442" s="405"/>
      <c r="D442" s="405"/>
      <c r="E442" s="405"/>
      <c r="F442" s="405"/>
      <c r="G442" s="405"/>
      <c r="H442" s="405"/>
      <c r="I442" s="405"/>
      <c r="J442" s="405"/>
      <c r="K442" s="405"/>
      <c r="L442" s="405"/>
      <c r="M442" s="405"/>
    </row>
    <row r="443" spans="1:14" ht="33" customHeight="1" x14ac:dyDescent="0.25">
      <c r="A443" s="354" t="s">
        <v>259</v>
      </c>
      <c r="B443" s="351" t="s">
        <v>165</v>
      </c>
      <c r="C443" s="77"/>
      <c r="D443" s="35" t="s">
        <v>55</v>
      </c>
      <c r="E443" s="80">
        <f>E444+E445+E446</f>
        <v>0</v>
      </c>
      <c r="F443" s="80">
        <f t="shared" ref="F443:K443" si="350">F444+F445+F446</f>
        <v>33850</v>
      </c>
      <c r="G443" s="80">
        <f t="shared" si="350"/>
        <v>6770</v>
      </c>
      <c r="H443" s="80">
        <f t="shared" si="350"/>
        <v>6770</v>
      </c>
      <c r="I443" s="80">
        <f t="shared" si="350"/>
        <v>6770</v>
      </c>
      <c r="J443" s="80">
        <f t="shared" si="350"/>
        <v>6770</v>
      </c>
      <c r="K443" s="80">
        <f t="shared" si="350"/>
        <v>6770</v>
      </c>
      <c r="L443" s="85"/>
      <c r="M443" s="85"/>
    </row>
    <row r="444" spans="1:14" ht="38.25" x14ac:dyDescent="0.25">
      <c r="A444" s="355"/>
      <c r="B444" s="352"/>
      <c r="C444" s="85"/>
      <c r="D444" s="88" t="s">
        <v>146</v>
      </c>
      <c r="E444" s="38">
        <f>E448+E452+E456+E460+E464+E468+E472+E476</f>
        <v>0</v>
      </c>
      <c r="F444" s="38">
        <f t="shared" ref="F444:K444" si="351">F448+F452+F456+F460+F464+F468+F472+F476</f>
        <v>33850</v>
      </c>
      <c r="G444" s="38">
        <f t="shared" si="351"/>
        <v>6770</v>
      </c>
      <c r="H444" s="38">
        <f t="shared" si="351"/>
        <v>6770</v>
      </c>
      <c r="I444" s="38">
        <f t="shared" si="351"/>
        <v>6770</v>
      </c>
      <c r="J444" s="38">
        <f t="shared" si="351"/>
        <v>6770</v>
      </c>
      <c r="K444" s="38">
        <f t="shared" si="351"/>
        <v>6770</v>
      </c>
      <c r="L444" s="85"/>
      <c r="M444" s="85"/>
    </row>
    <row r="445" spans="1:14" ht="38.25" x14ac:dyDescent="0.25">
      <c r="A445" s="355"/>
      <c r="B445" s="352"/>
      <c r="C445" s="85"/>
      <c r="D445" s="95" t="s">
        <v>147</v>
      </c>
      <c r="E445" s="96">
        <f>E449+E457+E461+E465+E469+E473+E477</f>
        <v>0</v>
      </c>
      <c r="F445" s="96">
        <f t="shared" ref="F445:K445" si="352">F449+F457+F461+F465+F469+F473+F477</f>
        <v>0</v>
      </c>
      <c r="G445" s="96">
        <f t="shared" si="352"/>
        <v>0</v>
      </c>
      <c r="H445" s="96">
        <f t="shared" si="352"/>
        <v>0</v>
      </c>
      <c r="I445" s="96">
        <f t="shared" si="352"/>
        <v>0</v>
      </c>
      <c r="J445" s="96">
        <f t="shared" si="352"/>
        <v>0</v>
      </c>
      <c r="K445" s="96">
        <f t="shared" si="352"/>
        <v>0</v>
      </c>
      <c r="L445" s="76"/>
      <c r="M445" s="76"/>
    </row>
    <row r="446" spans="1:14" ht="38.25" x14ac:dyDescent="0.25">
      <c r="A446" s="356"/>
      <c r="B446" s="353"/>
      <c r="C446" s="85"/>
      <c r="D446" s="91" t="s">
        <v>57</v>
      </c>
      <c r="E446" s="44">
        <f>E450+E454+E458+E462+E466+E470+E474+E478</f>
        <v>0</v>
      </c>
      <c r="F446" s="44">
        <f t="shared" ref="F446:K446" si="353">F450+F454+F458+F462+F466+F470+F474+F478</f>
        <v>0</v>
      </c>
      <c r="G446" s="44">
        <f t="shared" si="353"/>
        <v>0</v>
      </c>
      <c r="H446" s="44">
        <f t="shared" si="353"/>
        <v>0</v>
      </c>
      <c r="I446" s="44">
        <f t="shared" si="353"/>
        <v>0</v>
      </c>
      <c r="J446" s="44">
        <f t="shared" si="353"/>
        <v>0</v>
      </c>
      <c r="K446" s="44">
        <f t="shared" si="353"/>
        <v>0</v>
      </c>
      <c r="L446" s="43"/>
      <c r="M446" s="43"/>
    </row>
    <row r="447" spans="1:14" ht="25.5" x14ac:dyDescent="0.25">
      <c r="A447" s="340" t="s">
        <v>503</v>
      </c>
      <c r="B447" s="348" t="s">
        <v>369</v>
      </c>
      <c r="C447" s="218"/>
      <c r="D447" s="223" t="s">
        <v>55</v>
      </c>
      <c r="E447" s="41">
        <f>E448+E449+E450</f>
        <v>0</v>
      </c>
      <c r="F447" s="41">
        <f t="shared" ref="F447:K447" si="354">F448+F449+F450</f>
        <v>27250</v>
      </c>
      <c r="G447" s="41">
        <f t="shared" si="354"/>
        <v>5450</v>
      </c>
      <c r="H447" s="41">
        <f t="shared" si="354"/>
        <v>5450</v>
      </c>
      <c r="I447" s="41">
        <f t="shared" si="354"/>
        <v>5450</v>
      </c>
      <c r="J447" s="41">
        <f t="shared" si="354"/>
        <v>5450</v>
      </c>
      <c r="K447" s="41">
        <f t="shared" si="354"/>
        <v>5450</v>
      </c>
      <c r="L447" s="42" t="s">
        <v>56</v>
      </c>
      <c r="M447" s="42"/>
    </row>
    <row r="448" spans="1:14" ht="38.25" x14ac:dyDescent="0.25">
      <c r="A448" s="341"/>
      <c r="B448" s="349"/>
      <c r="C448" s="218" t="s">
        <v>148</v>
      </c>
      <c r="D448" s="89" t="s">
        <v>146</v>
      </c>
      <c r="E448" s="79">
        <v>0</v>
      </c>
      <c r="F448" s="79">
        <f>G448+H448+I448+J448+K448</f>
        <v>27250</v>
      </c>
      <c r="G448" s="79">
        <f>4185.9+1264.1</f>
        <v>5450</v>
      </c>
      <c r="H448" s="79">
        <v>5450</v>
      </c>
      <c r="I448" s="79">
        <v>5450</v>
      </c>
      <c r="J448" s="79">
        <v>5450</v>
      </c>
      <c r="K448" s="79">
        <v>5450</v>
      </c>
      <c r="L448" s="218" t="s">
        <v>56</v>
      </c>
      <c r="M448" s="209"/>
    </row>
    <row r="449" spans="1:13" ht="38.25" x14ac:dyDescent="0.25">
      <c r="A449" s="341"/>
      <c r="B449" s="349"/>
      <c r="C449" s="218" t="s">
        <v>148</v>
      </c>
      <c r="D449" s="89" t="s">
        <v>147</v>
      </c>
      <c r="E449" s="79">
        <v>0</v>
      </c>
      <c r="F449" s="79">
        <f>G449+H449+I449+J449+K449</f>
        <v>0</v>
      </c>
      <c r="G449" s="79">
        <v>0</v>
      </c>
      <c r="H449" s="79">
        <v>0</v>
      </c>
      <c r="I449" s="79">
        <v>0</v>
      </c>
      <c r="J449" s="79">
        <v>0</v>
      </c>
      <c r="K449" s="79">
        <v>0</v>
      </c>
      <c r="L449" s="218" t="s">
        <v>56</v>
      </c>
      <c r="M449" s="209"/>
    </row>
    <row r="450" spans="1:13" ht="38.25" x14ac:dyDescent="0.25">
      <c r="A450" s="342"/>
      <c r="B450" s="350"/>
      <c r="C450" s="218" t="s">
        <v>148</v>
      </c>
      <c r="D450" s="89" t="s">
        <v>57</v>
      </c>
      <c r="E450" s="79">
        <v>0</v>
      </c>
      <c r="F450" s="79">
        <f t="shared" ref="F450" si="355">G450+H450+I450+J450+K450</f>
        <v>0</v>
      </c>
      <c r="G450" s="79">
        <v>0</v>
      </c>
      <c r="H450" s="79">
        <v>0</v>
      </c>
      <c r="I450" s="79">
        <v>0</v>
      </c>
      <c r="J450" s="79">
        <v>0</v>
      </c>
      <c r="K450" s="79">
        <v>0</v>
      </c>
      <c r="L450" s="218" t="s">
        <v>56</v>
      </c>
      <c r="M450" s="209"/>
    </row>
    <row r="451" spans="1:13" ht="25.5" x14ac:dyDescent="0.25">
      <c r="A451" s="340" t="s">
        <v>504</v>
      </c>
      <c r="B451" s="348" t="s">
        <v>482</v>
      </c>
      <c r="C451" s="218"/>
      <c r="D451" s="223" t="s">
        <v>55</v>
      </c>
      <c r="E451" s="41">
        <f>E452+E453+E454</f>
        <v>0</v>
      </c>
      <c r="F451" s="41">
        <f t="shared" ref="F451:K451" si="356">F452+F453+F454</f>
        <v>75</v>
      </c>
      <c r="G451" s="41">
        <f t="shared" si="356"/>
        <v>15</v>
      </c>
      <c r="H451" s="41">
        <f t="shared" si="356"/>
        <v>15</v>
      </c>
      <c r="I451" s="41">
        <f t="shared" si="356"/>
        <v>15</v>
      </c>
      <c r="J451" s="41">
        <f t="shared" si="356"/>
        <v>15</v>
      </c>
      <c r="K451" s="41">
        <f t="shared" si="356"/>
        <v>15</v>
      </c>
      <c r="L451" s="42" t="s">
        <v>56</v>
      </c>
      <c r="M451" s="42"/>
    </row>
    <row r="452" spans="1:13" ht="38.25" x14ac:dyDescent="0.25">
      <c r="A452" s="341"/>
      <c r="B452" s="349"/>
      <c r="C452" s="218" t="s">
        <v>148</v>
      </c>
      <c r="D452" s="89" t="s">
        <v>146</v>
      </c>
      <c r="E452" s="79">
        <v>0</v>
      </c>
      <c r="F452" s="79">
        <f>G452+H452+I452+J452+K452</f>
        <v>75</v>
      </c>
      <c r="G452" s="79">
        <v>15</v>
      </c>
      <c r="H452" s="79">
        <v>15</v>
      </c>
      <c r="I452" s="79">
        <v>15</v>
      </c>
      <c r="J452" s="79">
        <v>15</v>
      </c>
      <c r="K452" s="79">
        <v>15</v>
      </c>
      <c r="L452" s="218" t="s">
        <v>56</v>
      </c>
      <c r="M452" s="209"/>
    </row>
    <row r="453" spans="1:13" ht="38.25" x14ac:dyDescent="0.25">
      <c r="A453" s="341"/>
      <c r="B453" s="349"/>
      <c r="C453" s="218" t="s">
        <v>148</v>
      </c>
      <c r="D453" s="89" t="s">
        <v>147</v>
      </c>
      <c r="E453" s="79">
        <v>0</v>
      </c>
      <c r="F453" s="79">
        <f>G453+H453+I453+J453+K453</f>
        <v>0</v>
      </c>
      <c r="G453" s="79">
        <v>0</v>
      </c>
      <c r="H453" s="79">
        <v>0</v>
      </c>
      <c r="I453" s="79">
        <v>0</v>
      </c>
      <c r="J453" s="79">
        <v>0</v>
      </c>
      <c r="K453" s="79">
        <v>0</v>
      </c>
      <c r="L453" s="218" t="s">
        <v>56</v>
      </c>
      <c r="M453" s="209"/>
    </row>
    <row r="454" spans="1:13" ht="38.25" x14ac:dyDescent="0.25">
      <c r="A454" s="342"/>
      <c r="B454" s="350"/>
      <c r="C454" s="218" t="s">
        <v>148</v>
      </c>
      <c r="D454" s="89" t="s">
        <v>57</v>
      </c>
      <c r="E454" s="79">
        <v>0</v>
      </c>
      <c r="F454" s="79">
        <f t="shared" ref="F454" si="357">G454+H454+I454+J454+K454</f>
        <v>0</v>
      </c>
      <c r="G454" s="79">
        <v>0</v>
      </c>
      <c r="H454" s="79">
        <v>0</v>
      </c>
      <c r="I454" s="79">
        <v>0</v>
      </c>
      <c r="J454" s="79">
        <v>0</v>
      </c>
      <c r="K454" s="79">
        <v>0</v>
      </c>
      <c r="L454" s="218" t="s">
        <v>56</v>
      </c>
      <c r="M454" s="209"/>
    </row>
    <row r="455" spans="1:13" ht="25.5" x14ac:dyDescent="0.25">
      <c r="A455" s="340" t="s">
        <v>154</v>
      </c>
      <c r="B455" s="348" t="s">
        <v>345</v>
      </c>
      <c r="C455" s="218"/>
      <c r="D455" s="223" t="s">
        <v>55</v>
      </c>
      <c r="E455" s="41">
        <f>E456+E457+E458</f>
        <v>0</v>
      </c>
      <c r="F455" s="41">
        <f t="shared" ref="F455:K455" si="358">F456+F457+F458</f>
        <v>1550</v>
      </c>
      <c r="G455" s="41">
        <f t="shared" si="358"/>
        <v>310</v>
      </c>
      <c r="H455" s="41">
        <f t="shared" si="358"/>
        <v>310</v>
      </c>
      <c r="I455" s="41">
        <f t="shared" si="358"/>
        <v>310</v>
      </c>
      <c r="J455" s="41">
        <f t="shared" si="358"/>
        <v>310</v>
      </c>
      <c r="K455" s="41">
        <f t="shared" si="358"/>
        <v>310</v>
      </c>
      <c r="L455" s="42" t="s">
        <v>56</v>
      </c>
      <c r="M455" s="42"/>
    </row>
    <row r="456" spans="1:13" ht="38.25" x14ac:dyDescent="0.25">
      <c r="A456" s="341"/>
      <c r="B456" s="349"/>
      <c r="C456" s="218" t="s">
        <v>148</v>
      </c>
      <c r="D456" s="89" t="s">
        <v>146</v>
      </c>
      <c r="E456" s="79">
        <v>0</v>
      </c>
      <c r="F456" s="79">
        <f>G456+H456+I456+J456+K456</f>
        <v>1550</v>
      </c>
      <c r="G456" s="79">
        <v>310</v>
      </c>
      <c r="H456" s="79">
        <v>310</v>
      </c>
      <c r="I456" s="79">
        <v>310</v>
      </c>
      <c r="J456" s="79">
        <v>310</v>
      </c>
      <c r="K456" s="79">
        <v>310</v>
      </c>
      <c r="L456" s="218" t="s">
        <v>56</v>
      </c>
      <c r="M456" s="209"/>
    </row>
    <row r="457" spans="1:13" ht="38.25" x14ac:dyDescent="0.25">
      <c r="A457" s="341"/>
      <c r="B457" s="349"/>
      <c r="C457" s="218" t="s">
        <v>148</v>
      </c>
      <c r="D457" s="89" t="s">
        <v>147</v>
      </c>
      <c r="E457" s="79">
        <v>0</v>
      </c>
      <c r="F457" s="79">
        <f>G457+H457+I457+J457+K457</f>
        <v>0</v>
      </c>
      <c r="G457" s="79">
        <v>0</v>
      </c>
      <c r="H457" s="79">
        <v>0</v>
      </c>
      <c r="I457" s="79">
        <v>0</v>
      </c>
      <c r="J457" s="79">
        <v>0</v>
      </c>
      <c r="K457" s="79">
        <v>0</v>
      </c>
      <c r="L457" s="218" t="s">
        <v>56</v>
      </c>
      <c r="M457" s="209"/>
    </row>
    <row r="458" spans="1:13" ht="38.25" x14ac:dyDescent="0.25">
      <c r="A458" s="342"/>
      <c r="B458" s="350"/>
      <c r="C458" s="218" t="s">
        <v>148</v>
      </c>
      <c r="D458" s="89" t="s">
        <v>57</v>
      </c>
      <c r="E458" s="79">
        <v>0</v>
      </c>
      <c r="F458" s="79">
        <f t="shared" ref="F458" si="359">G458+H458+I458+J458+K458</f>
        <v>0</v>
      </c>
      <c r="G458" s="79">
        <v>0</v>
      </c>
      <c r="H458" s="79">
        <v>0</v>
      </c>
      <c r="I458" s="79">
        <v>0</v>
      </c>
      <c r="J458" s="79">
        <v>0</v>
      </c>
      <c r="K458" s="79">
        <v>0</v>
      </c>
      <c r="L458" s="218" t="s">
        <v>56</v>
      </c>
      <c r="M458" s="209"/>
    </row>
    <row r="459" spans="1:13" ht="25.5" x14ac:dyDescent="0.25">
      <c r="A459" s="340" t="s">
        <v>155</v>
      </c>
      <c r="B459" s="348" t="s">
        <v>346</v>
      </c>
      <c r="C459" s="218"/>
      <c r="D459" s="223" t="s">
        <v>55</v>
      </c>
      <c r="E459" s="41">
        <f>E460+E461+E462</f>
        <v>0</v>
      </c>
      <c r="F459" s="41">
        <f t="shared" ref="F459:K459" si="360">F460+F461+F462</f>
        <v>975</v>
      </c>
      <c r="G459" s="41">
        <f t="shared" si="360"/>
        <v>195</v>
      </c>
      <c r="H459" s="41">
        <f t="shared" si="360"/>
        <v>195</v>
      </c>
      <c r="I459" s="41">
        <f t="shared" si="360"/>
        <v>195</v>
      </c>
      <c r="J459" s="41">
        <f t="shared" si="360"/>
        <v>195</v>
      </c>
      <c r="K459" s="41">
        <f t="shared" si="360"/>
        <v>195</v>
      </c>
      <c r="L459" s="42" t="s">
        <v>56</v>
      </c>
      <c r="M459" s="42"/>
    </row>
    <row r="460" spans="1:13" ht="38.25" x14ac:dyDescent="0.25">
      <c r="A460" s="341"/>
      <c r="B460" s="349"/>
      <c r="C460" s="218" t="s">
        <v>148</v>
      </c>
      <c r="D460" s="89" t="s">
        <v>146</v>
      </c>
      <c r="E460" s="79">
        <v>0</v>
      </c>
      <c r="F460" s="79">
        <f>G460+H460+I460+J460+K460</f>
        <v>975</v>
      </c>
      <c r="G460" s="79">
        <v>195</v>
      </c>
      <c r="H460" s="79">
        <v>195</v>
      </c>
      <c r="I460" s="79">
        <v>195</v>
      </c>
      <c r="J460" s="79">
        <v>195</v>
      </c>
      <c r="K460" s="79">
        <v>195</v>
      </c>
      <c r="L460" s="218" t="s">
        <v>56</v>
      </c>
      <c r="M460" s="209"/>
    </row>
    <row r="461" spans="1:13" ht="38.25" x14ac:dyDescent="0.25">
      <c r="A461" s="341"/>
      <c r="B461" s="349"/>
      <c r="C461" s="218" t="s">
        <v>148</v>
      </c>
      <c r="D461" s="89" t="s">
        <v>147</v>
      </c>
      <c r="E461" s="79">
        <v>0</v>
      </c>
      <c r="F461" s="79">
        <f>G461+H461+I461+J461+K461</f>
        <v>0</v>
      </c>
      <c r="G461" s="79">
        <v>0</v>
      </c>
      <c r="H461" s="79">
        <v>0</v>
      </c>
      <c r="I461" s="79">
        <v>0</v>
      </c>
      <c r="J461" s="79">
        <v>0</v>
      </c>
      <c r="K461" s="79">
        <v>0</v>
      </c>
      <c r="L461" s="218" t="s">
        <v>56</v>
      </c>
      <c r="M461" s="209"/>
    </row>
    <row r="462" spans="1:13" ht="38.25" x14ac:dyDescent="0.25">
      <c r="A462" s="342"/>
      <c r="B462" s="350"/>
      <c r="C462" s="218" t="s">
        <v>148</v>
      </c>
      <c r="D462" s="89" t="s">
        <v>57</v>
      </c>
      <c r="E462" s="79">
        <v>0</v>
      </c>
      <c r="F462" s="79">
        <f t="shared" ref="F462" si="361">G462+H462+I462+J462+K462</f>
        <v>0</v>
      </c>
      <c r="G462" s="79">
        <v>0</v>
      </c>
      <c r="H462" s="79">
        <v>0</v>
      </c>
      <c r="I462" s="79">
        <v>0</v>
      </c>
      <c r="J462" s="79">
        <v>0</v>
      </c>
      <c r="K462" s="79">
        <v>0</v>
      </c>
      <c r="L462" s="218" t="s">
        <v>56</v>
      </c>
      <c r="M462" s="209"/>
    </row>
    <row r="463" spans="1:13" ht="25.5" x14ac:dyDescent="0.25">
      <c r="A463" s="340" t="s">
        <v>156</v>
      </c>
      <c r="B463" s="348" t="s">
        <v>340</v>
      </c>
      <c r="C463" s="218"/>
      <c r="D463" s="223" t="s">
        <v>55</v>
      </c>
      <c r="E463" s="41">
        <f>E464+E465+E466</f>
        <v>0</v>
      </c>
      <c r="F463" s="41">
        <f t="shared" ref="F463:K463" si="362">F464+F465+F466</f>
        <v>250</v>
      </c>
      <c r="G463" s="41">
        <f t="shared" si="362"/>
        <v>50</v>
      </c>
      <c r="H463" s="41">
        <f t="shared" si="362"/>
        <v>50</v>
      </c>
      <c r="I463" s="41">
        <f t="shared" si="362"/>
        <v>50</v>
      </c>
      <c r="J463" s="41">
        <f t="shared" si="362"/>
        <v>50</v>
      </c>
      <c r="K463" s="41">
        <f t="shared" si="362"/>
        <v>50</v>
      </c>
      <c r="L463" s="42" t="s">
        <v>56</v>
      </c>
      <c r="M463" s="42"/>
    </row>
    <row r="464" spans="1:13" ht="38.25" x14ac:dyDescent="0.25">
      <c r="A464" s="341"/>
      <c r="B464" s="349"/>
      <c r="C464" s="218" t="s">
        <v>148</v>
      </c>
      <c r="D464" s="89" t="s">
        <v>146</v>
      </c>
      <c r="E464" s="79">
        <v>0</v>
      </c>
      <c r="F464" s="79">
        <f>G464+H464+I464+J464+K464</f>
        <v>250</v>
      </c>
      <c r="G464" s="79">
        <v>50</v>
      </c>
      <c r="H464" s="79">
        <v>50</v>
      </c>
      <c r="I464" s="79">
        <v>50</v>
      </c>
      <c r="J464" s="79">
        <v>50</v>
      </c>
      <c r="K464" s="79">
        <v>50</v>
      </c>
      <c r="L464" s="218" t="s">
        <v>56</v>
      </c>
      <c r="M464" s="209"/>
    </row>
    <row r="465" spans="1:14" ht="38.25" x14ac:dyDescent="0.25">
      <c r="A465" s="341"/>
      <c r="B465" s="349"/>
      <c r="C465" s="218" t="s">
        <v>148</v>
      </c>
      <c r="D465" s="89" t="s">
        <v>147</v>
      </c>
      <c r="E465" s="79">
        <v>0</v>
      </c>
      <c r="F465" s="79">
        <f>G465+H465+I465+J465+K465</f>
        <v>0</v>
      </c>
      <c r="G465" s="79">
        <v>0</v>
      </c>
      <c r="H465" s="79">
        <v>0</v>
      </c>
      <c r="I465" s="79">
        <v>0</v>
      </c>
      <c r="J465" s="79">
        <v>0</v>
      </c>
      <c r="K465" s="79">
        <v>0</v>
      </c>
      <c r="L465" s="218" t="s">
        <v>56</v>
      </c>
      <c r="M465" s="209"/>
    </row>
    <row r="466" spans="1:14" ht="38.25" x14ac:dyDescent="0.25">
      <c r="A466" s="342"/>
      <c r="B466" s="350"/>
      <c r="C466" s="218" t="s">
        <v>148</v>
      </c>
      <c r="D466" s="89" t="s">
        <v>57</v>
      </c>
      <c r="E466" s="79">
        <v>0</v>
      </c>
      <c r="F466" s="79">
        <f t="shared" ref="F466" si="363">G466+H466+I466+J466+K466</f>
        <v>0</v>
      </c>
      <c r="G466" s="79">
        <v>0</v>
      </c>
      <c r="H466" s="79">
        <v>0</v>
      </c>
      <c r="I466" s="79">
        <v>0</v>
      </c>
      <c r="J466" s="79">
        <v>0</v>
      </c>
      <c r="K466" s="79">
        <v>0</v>
      </c>
      <c r="L466" s="218" t="s">
        <v>56</v>
      </c>
      <c r="M466" s="209"/>
    </row>
    <row r="467" spans="1:14" ht="25.5" customHeight="1" x14ac:dyDescent="0.25">
      <c r="A467" s="340" t="s">
        <v>69</v>
      </c>
      <c r="B467" s="348" t="s">
        <v>347</v>
      </c>
      <c r="C467" s="218"/>
      <c r="D467" s="223" t="s">
        <v>55</v>
      </c>
      <c r="E467" s="41">
        <f>E468+E469+E470</f>
        <v>0</v>
      </c>
      <c r="F467" s="41">
        <f t="shared" ref="F467:K467" si="364">F468+F469+F470</f>
        <v>250</v>
      </c>
      <c r="G467" s="41">
        <f t="shared" si="364"/>
        <v>50</v>
      </c>
      <c r="H467" s="41">
        <f t="shared" si="364"/>
        <v>50</v>
      </c>
      <c r="I467" s="41">
        <f t="shared" si="364"/>
        <v>50</v>
      </c>
      <c r="J467" s="41">
        <f t="shared" si="364"/>
        <v>50</v>
      </c>
      <c r="K467" s="41">
        <f t="shared" si="364"/>
        <v>50</v>
      </c>
      <c r="L467" s="42" t="s">
        <v>56</v>
      </c>
      <c r="M467" s="42"/>
    </row>
    <row r="468" spans="1:14" ht="38.25" x14ac:dyDescent="0.25">
      <c r="A468" s="341"/>
      <c r="B468" s="349"/>
      <c r="C468" s="218" t="s">
        <v>148</v>
      </c>
      <c r="D468" s="89" t="s">
        <v>146</v>
      </c>
      <c r="E468" s="79">
        <v>0</v>
      </c>
      <c r="F468" s="79">
        <f>G468+H468+I468+J468+K468</f>
        <v>250</v>
      </c>
      <c r="G468" s="79">
        <v>50</v>
      </c>
      <c r="H468" s="79">
        <v>50</v>
      </c>
      <c r="I468" s="79">
        <v>50</v>
      </c>
      <c r="J468" s="79">
        <v>50</v>
      </c>
      <c r="K468" s="79">
        <v>50</v>
      </c>
      <c r="L468" s="218" t="s">
        <v>56</v>
      </c>
      <c r="M468" s="209"/>
    </row>
    <row r="469" spans="1:14" ht="38.25" x14ac:dyDescent="0.25">
      <c r="A469" s="341"/>
      <c r="B469" s="349"/>
      <c r="C469" s="218" t="s">
        <v>148</v>
      </c>
      <c r="D469" s="89" t="s">
        <v>147</v>
      </c>
      <c r="E469" s="79">
        <v>0</v>
      </c>
      <c r="F469" s="79">
        <f>G469+H469+I469+J469+K469</f>
        <v>0</v>
      </c>
      <c r="G469" s="79">
        <v>0</v>
      </c>
      <c r="H469" s="79">
        <v>0</v>
      </c>
      <c r="I469" s="79">
        <v>0</v>
      </c>
      <c r="J469" s="79">
        <v>0</v>
      </c>
      <c r="K469" s="79">
        <v>0</v>
      </c>
      <c r="L469" s="218" t="s">
        <v>56</v>
      </c>
      <c r="M469" s="208"/>
    </row>
    <row r="470" spans="1:14" ht="38.25" x14ac:dyDescent="0.25">
      <c r="A470" s="342"/>
      <c r="B470" s="350"/>
      <c r="C470" s="218" t="s">
        <v>148</v>
      </c>
      <c r="D470" s="89" t="s">
        <v>57</v>
      </c>
      <c r="E470" s="79">
        <v>0</v>
      </c>
      <c r="F470" s="79">
        <f t="shared" ref="F470" si="365">G470+H470+I470+J470+K470</f>
        <v>0</v>
      </c>
      <c r="G470" s="79">
        <v>0</v>
      </c>
      <c r="H470" s="79">
        <v>0</v>
      </c>
      <c r="I470" s="79">
        <v>0</v>
      </c>
      <c r="J470" s="79">
        <v>0</v>
      </c>
      <c r="K470" s="79">
        <v>0</v>
      </c>
      <c r="L470" s="218" t="s">
        <v>56</v>
      </c>
      <c r="M470" s="208"/>
    </row>
    <row r="471" spans="1:14" ht="25.5" x14ac:dyDescent="0.25">
      <c r="A471" s="340" t="s">
        <v>157</v>
      </c>
      <c r="B471" s="348" t="s">
        <v>308</v>
      </c>
      <c r="C471" s="218"/>
      <c r="D471" s="223" t="s">
        <v>55</v>
      </c>
      <c r="E471" s="41">
        <f>E472+E473+E474</f>
        <v>0</v>
      </c>
      <c r="F471" s="41">
        <f t="shared" ref="F471:K471" si="366">F472+F473+F474</f>
        <v>500</v>
      </c>
      <c r="G471" s="41">
        <f t="shared" si="366"/>
        <v>100</v>
      </c>
      <c r="H471" s="41">
        <f t="shared" si="366"/>
        <v>100</v>
      </c>
      <c r="I471" s="41">
        <f t="shared" si="366"/>
        <v>100</v>
      </c>
      <c r="J471" s="41">
        <f t="shared" si="366"/>
        <v>100</v>
      </c>
      <c r="K471" s="41">
        <f t="shared" si="366"/>
        <v>100</v>
      </c>
      <c r="L471" s="42" t="s">
        <v>56</v>
      </c>
      <c r="M471" s="42"/>
    </row>
    <row r="472" spans="1:14" ht="38.25" x14ac:dyDescent="0.25">
      <c r="A472" s="341"/>
      <c r="B472" s="349"/>
      <c r="C472" s="218" t="s">
        <v>148</v>
      </c>
      <c r="D472" s="89" t="s">
        <v>146</v>
      </c>
      <c r="E472" s="79">
        <v>0</v>
      </c>
      <c r="F472" s="79">
        <f>G472+H472+I472+J472+K472</f>
        <v>500</v>
      </c>
      <c r="G472" s="79">
        <v>100</v>
      </c>
      <c r="H472" s="79">
        <v>100</v>
      </c>
      <c r="I472" s="79">
        <v>100</v>
      </c>
      <c r="J472" s="79">
        <v>100</v>
      </c>
      <c r="K472" s="79">
        <v>100</v>
      </c>
      <c r="L472" s="218" t="s">
        <v>56</v>
      </c>
      <c r="M472" s="209"/>
    </row>
    <row r="473" spans="1:14" ht="38.25" x14ac:dyDescent="0.25">
      <c r="A473" s="341"/>
      <c r="B473" s="349"/>
      <c r="C473" s="218" t="s">
        <v>148</v>
      </c>
      <c r="D473" s="89" t="s">
        <v>147</v>
      </c>
      <c r="E473" s="79">
        <v>0</v>
      </c>
      <c r="F473" s="79">
        <f>G473+H473+I473+J473+K473</f>
        <v>0</v>
      </c>
      <c r="G473" s="79">
        <v>0</v>
      </c>
      <c r="H473" s="79">
        <v>0</v>
      </c>
      <c r="I473" s="79">
        <v>0</v>
      </c>
      <c r="J473" s="79">
        <v>0</v>
      </c>
      <c r="K473" s="79">
        <v>0</v>
      </c>
      <c r="L473" s="218" t="s">
        <v>56</v>
      </c>
      <c r="M473" s="209"/>
    </row>
    <row r="474" spans="1:14" ht="38.25" x14ac:dyDescent="0.25">
      <c r="A474" s="342"/>
      <c r="B474" s="350"/>
      <c r="C474" s="218" t="s">
        <v>148</v>
      </c>
      <c r="D474" s="89" t="s">
        <v>57</v>
      </c>
      <c r="E474" s="79">
        <v>0</v>
      </c>
      <c r="F474" s="79">
        <f t="shared" ref="F474" si="367">G474+H474+I474+J474+K474</f>
        <v>0</v>
      </c>
      <c r="G474" s="79">
        <v>0</v>
      </c>
      <c r="H474" s="79">
        <v>0</v>
      </c>
      <c r="I474" s="79">
        <v>0</v>
      </c>
      <c r="J474" s="79">
        <v>0</v>
      </c>
      <c r="K474" s="79">
        <v>0</v>
      </c>
      <c r="L474" s="218" t="s">
        <v>56</v>
      </c>
      <c r="M474" s="209"/>
    </row>
    <row r="475" spans="1:14" ht="25.5" customHeight="1" x14ac:dyDescent="0.25">
      <c r="A475" s="364" t="s">
        <v>158</v>
      </c>
      <c r="B475" s="392" t="s">
        <v>309</v>
      </c>
      <c r="C475" s="171"/>
      <c r="D475" s="90" t="s">
        <v>55</v>
      </c>
      <c r="E475" s="29">
        <f>E476+E477+E478</f>
        <v>0</v>
      </c>
      <c r="F475" s="29">
        <f t="shared" ref="F475:K475" si="368">F476+F477+F478</f>
        <v>3000</v>
      </c>
      <c r="G475" s="29">
        <f t="shared" si="368"/>
        <v>600</v>
      </c>
      <c r="H475" s="29">
        <f t="shared" si="368"/>
        <v>600</v>
      </c>
      <c r="I475" s="29">
        <f t="shared" si="368"/>
        <v>600</v>
      </c>
      <c r="J475" s="29">
        <f t="shared" si="368"/>
        <v>600</v>
      </c>
      <c r="K475" s="29">
        <f t="shared" si="368"/>
        <v>600</v>
      </c>
      <c r="L475" s="42" t="s">
        <v>56</v>
      </c>
      <c r="M475" s="42"/>
    </row>
    <row r="476" spans="1:14" ht="38.25" x14ac:dyDescent="0.25">
      <c r="A476" s="365"/>
      <c r="B476" s="393"/>
      <c r="C476" s="171" t="s">
        <v>148</v>
      </c>
      <c r="D476" s="118" t="s">
        <v>146</v>
      </c>
      <c r="E476" s="86">
        <v>0</v>
      </c>
      <c r="F476" s="86">
        <f>G476+H476+I476+J476+K476</f>
        <v>3000</v>
      </c>
      <c r="G476" s="86">
        <v>600</v>
      </c>
      <c r="H476" s="86">
        <v>600</v>
      </c>
      <c r="I476" s="86">
        <v>600</v>
      </c>
      <c r="J476" s="86">
        <v>600</v>
      </c>
      <c r="K476" s="86">
        <v>600</v>
      </c>
      <c r="L476" s="174" t="s">
        <v>56</v>
      </c>
      <c r="M476" s="209"/>
    </row>
    <row r="477" spans="1:14" ht="38.25" x14ac:dyDescent="0.25">
      <c r="A477" s="365"/>
      <c r="B477" s="393"/>
      <c r="C477" s="171" t="s">
        <v>148</v>
      </c>
      <c r="D477" s="118" t="s">
        <v>147</v>
      </c>
      <c r="E477" s="86">
        <v>0</v>
      </c>
      <c r="F477" s="86">
        <f>G477+H477+I477+J477+K477</f>
        <v>0</v>
      </c>
      <c r="G477" s="86">
        <v>0</v>
      </c>
      <c r="H477" s="86">
        <v>0</v>
      </c>
      <c r="I477" s="86">
        <v>0</v>
      </c>
      <c r="J477" s="86">
        <v>0</v>
      </c>
      <c r="K477" s="86">
        <v>0</v>
      </c>
      <c r="L477" s="174" t="s">
        <v>56</v>
      </c>
      <c r="M477" s="209"/>
    </row>
    <row r="478" spans="1:14" ht="38.25" x14ac:dyDescent="0.25">
      <c r="A478" s="366"/>
      <c r="B478" s="394"/>
      <c r="C478" s="174" t="s">
        <v>148</v>
      </c>
      <c r="D478" s="89" t="s">
        <v>57</v>
      </c>
      <c r="E478" s="79">
        <v>0</v>
      </c>
      <c r="F478" s="79">
        <f t="shared" ref="F478" si="369">G478+H478+I478+J478+K478</f>
        <v>0</v>
      </c>
      <c r="G478" s="79">
        <v>0</v>
      </c>
      <c r="H478" s="79">
        <v>0</v>
      </c>
      <c r="I478" s="79">
        <v>0</v>
      </c>
      <c r="J478" s="79">
        <v>0</v>
      </c>
      <c r="K478" s="79">
        <v>0</v>
      </c>
      <c r="L478" s="174" t="s">
        <v>56</v>
      </c>
      <c r="M478" s="174"/>
    </row>
    <row r="479" spans="1:14" ht="27.75" customHeight="1" x14ac:dyDescent="0.25">
      <c r="A479" s="399" t="s">
        <v>58</v>
      </c>
      <c r="B479" s="400"/>
      <c r="C479" s="105"/>
      <c r="D479" s="35" t="s">
        <v>59</v>
      </c>
      <c r="E479" s="65">
        <f>E480+E481+E482</f>
        <v>0</v>
      </c>
      <c r="F479" s="65">
        <f>F480+F481+F482</f>
        <v>33850</v>
      </c>
      <c r="G479" s="65">
        <f t="shared" ref="G479:K479" si="370">G480+G481+G482</f>
        <v>6770</v>
      </c>
      <c r="H479" s="65">
        <f t="shared" si="370"/>
        <v>6770</v>
      </c>
      <c r="I479" s="65">
        <f t="shared" si="370"/>
        <v>6770</v>
      </c>
      <c r="J479" s="65">
        <f t="shared" si="370"/>
        <v>6770</v>
      </c>
      <c r="K479" s="65">
        <f t="shared" si="370"/>
        <v>6770</v>
      </c>
      <c r="L479" s="35"/>
      <c r="M479" s="35"/>
    </row>
    <row r="480" spans="1:14" ht="38.25" x14ac:dyDescent="0.25">
      <c r="A480" s="401"/>
      <c r="B480" s="402"/>
      <c r="C480" s="105"/>
      <c r="D480" s="35" t="s">
        <v>146</v>
      </c>
      <c r="E480" s="51">
        <f t="shared" ref="E480:K482" si="371">E444</f>
        <v>0</v>
      </c>
      <c r="F480" s="51">
        <f t="shared" si="371"/>
        <v>33850</v>
      </c>
      <c r="G480" s="51">
        <f t="shared" si="371"/>
        <v>6770</v>
      </c>
      <c r="H480" s="51">
        <f t="shared" si="371"/>
        <v>6770</v>
      </c>
      <c r="I480" s="51">
        <f t="shared" si="371"/>
        <v>6770</v>
      </c>
      <c r="J480" s="51">
        <f t="shared" si="371"/>
        <v>6770</v>
      </c>
      <c r="K480" s="51">
        <f t="shared" si="371"/>
        <v>6770</v>
      </c>
      <c r="L480" s="35"/>
      <c r="M480" s="35"/>
      <c r="N480" s="17"/>
    </row>
    <row r="481" spans="1:21" ht="40.5" customHeight="1" x14ac:dyDescent="0.25">
      <c r="A481" s="401"/>
      <c r="B481" s="402"/>
      <c r="C481" s="105"/>
      <c r="D481" s="45" t="s">
        <v>18</v>
      </c>
      <c r="E481" s="66">
        <f t="shared" si="371"/>
        <v>0</v>
      </c>
      <c r="F481" s="66">
        <f t="shared" si="371"/>
        <v>0</v>
      </c>
      <c r="G481" s="66">
        <f t="shared" si="371"/>
        <v>0</v>
      </c>
      <c r="H481" s="66">
        <f t="shared" si="371"/>
        <v>0</v>
      </c>
      <c r="I481" s="66">
        <f t="shared" si="371"/>
        <v>0</v>
      </c>
      <c r="J481" s="66">
        <f t="shared" si="371"/>
        <v>0</v>
      </c>
      <c r="K481" s="66">
        <f t="shared" si="371"/>
        <v>0</v>
      </c>
      <c r="L481" s="45"/>
      <c r="M481" s="45"/>
    </row>
    <row r="482" spans="1:21" ht="44.25" customHeight="1" x14ac:dyDescent="0.25">
      <c r="A482" s="403"/>
      <c r="B482" s="404"/>
      <c r="C482" s="105"/>
      <c r="D482" s="48" t="s">
        <v>57</v>
      </c>
      <c r="E482" s="50">
        <f t="shared" si="371"/>
        <v>0</v>
      </c>
      <c r="F482" s="50">
        <f t="shared" si="371"/>
        <v>0</v>
      </c>
      <c r="G482" s="50">
        <f t="shared" si="371"/>
        <v>0</v>
      </c>
      <c r="H482" s="50">
        <f t="shared" si="371"/>
        <v>0</v>
      </c>
      <c r="I482" s="50">
        <f t="shared" si="371"/>
        <v>0</v>
      </c>
      <c r="J482" s="50">
        <f t="shared" si="371"/>
        <v>0</v>
      </c>
      <c r="K482" s="50">
        <f t="shared" si="371"/>
        <v>0</v>
      </c>
      <c r="L482" s="48"/>
      <c r="M482" s="48"/>
    </row>
    <row r="483" spans="1:21" ht="30.75" customHeight="1" x14ac:dyDescent="0.25">
      <c r="A483" s="258" t="s">
        <v>204</v>
      </c>
      <c r="B483" s="258"/>
      <c r="C483" s="105"/>
      <c r="D483" s="199" t="s">
        <v>59</v>
      </c>
      <c r="E483" s="65">
        <f>E24+E105+E190+E291+E340+E377+E479</f>
        <v>0</v>
      </c>
      <c r="F483" s="65">
        <f t="shared" ref="F483:K483" si="372">F484+F485+F486</f>
        <v>1676960.84</v>
      </c>
      <c r="G483" s="65">
        <f t="shared" si="372"/>
        <v>376562.21</v>
      </c>
      <c r="H483" s="65">
        <f t="shared" si="372"/>
        <v>599433.63</v>
      </c>
      <c r="I483" s="65">
        <f t="shared" si="372"/>
        <v>233655</v>
      </c>
      <c r="J483" s="65">
        <f t="shared" si="372"/>
        <v>233655</v>
      </c>
      <c r="K483" s="65">
        <f t="shared" si="372"/>
        <v>233655</v>
      </c>
      <c r="L483" s="65"/>
      <c r="M483" s="65"/>
    </row>
    <row r="484" spans="1:21" ht="78.75" x14ac:dyDescent="0.25">
      <c r="A484" s="258"/>
      <c r="B484" s="258"/>
      <c r="C484" s="105"/>
      <c r="D484" s="199" t="s">
        <v>146</v>
      </c>
      <c r="E484" s="65">
        <f t="shared" ref="E484:K486" si="373">E25+E106+E191+E292+E341+E378+E439+E480</f>
        <v>9368.4</v>
      </c>
      <c r="F484" s="65">
        <f t="shared" si="373"/>
        <v>1241705.05</v>
      </c>
      <c r="G484" s="65">
        <f t="shared" si="373"/>
        <v>249269.41000000003</v>
      </c>
      <c r="H484" s="65">
        <f t="shared" si="373"/>
        <v>291470.64</v>
      </c>
      <c r="I484" s="65">
        <f t="shared" si="373"/>
        <v>233655</v>
      </c>
      <c r="J484" s="65">
        <f t="shared" si="373"/>
        <v>233655</v>
      </c>
      <c r="K484" s="65">
        <f t="shared" si="373"/>
        <v>233655</v>
      </c>
      <c r="L484" s="123"/>
      <c r="M484" s="123"/>
      <c r="N484" s="214"/>
      <c r="O484" s="17"/>
      <c r="P484" s="17"/>
      <c r="Q484" s="17"/>
      <c r="R484" s="17"/>
      <c r="S484" s="17"/>
      <c r="T484" s="17"/>
      <c r="U484" s="17"/>
    </row>
    <row r="485" spans="1:21" ht="63" x14ac:dyDescent="0.25">
      <c r="A485" s="258"/>
      <c r="B485" s="258"/>
      <c r="C485" s="105"/>
      <c r="D485" s="200" t="s">
        <v>18</v>
      </c>
      <c r="E485" s="66">
        <f t="shared" si="373"/>
        <v>0</v>
      </c>
      <c r="F485" s="66">
        <f t="shared" si="373"/>
        <v>435255.79000000004</v>
      </c>
      <c r="G485" s="66">
        <f t="shared" si="373"/>
        <v>127292.8</v>
      </c>
      <c r="H485" s="66">
        <f t="shared" si="373"/>
        <v>307962.99</v>
      </c>
      <c r="I485" s="66">
        <f t="shared" si="373"/>
        <v>0</v>
      </c>
      <c r="J485" s="66">
        <f t="shared" si="373"/>
        <v>0</v>
      </c>
      <c r="K485" s="66">
        <f t="shared" si="373"/>
        <v>0</v>
      </c>
      <c r="L485" s="66"/>
      <c r="M485" s="66"/>
    </row>
    <row r="486" spans="1:21" ht="44.25" customHeight="1" x14ac:dyDescent="0.25">
      <c r="A486" s="258"/>
      <c r="B486" s="258"/>
      <c r="C486" s="105"/>
      <c r="D486" s="201" t="s">
        <v>19</v>
      </c>
      <c r="E486" s="50">
        <f t="shared" si="373"/>
        <v>0</v>
      </c>
      <c r="F486" s="50">
        <f t="shared" si="373"/>
        <v>0</v>
      </c>
      <c r="G486" s="50">
        <f t="shared" si="373"/>
        <v>0</v>
      </c>
      <c r="H486" s="50">
        <f t="shared" si="373"/>
        <v>0</v>
      </c>
      <c r="I486" s="50">
        <f t="shared" si="373"/>
        <v>0</v>
      </c>
      <c r="J486" s="50">
        <f t="shared" si="373"/>
        <v>0</v>
      </c>
      <c r="K486" s="50">
        <f t="shared" si="373"/>
        <v>0</v>
      </c>
      <c r="L486" s="124"/>
      <c r="M486" s="124"/>
    </row>
    <row r="487" spans="1:21" x14ac:dyDescent="0.25">
      <c r="A487" s="15"/>
      <c r="B487" s="15"/>
      <c r="C487" s="15"/>
      <c r="D487" s="197" t="s">
        <v>317</v>
      </c>
      <c r="E487" s="197"/>
      <c r="F487" s="198">
        <f t="shared" ref="F487:K487" si="374">F25+F106+F191+F292+F378+F480</f>
        <v>1153697.8500000001</v>
      </c>
      <c r="G487" s="198">
        <f t="shared" si="374"/>
        <v>231650.21000000002</v>
      </c>
      <c r="H487" s="198">
        <f t="shared" si="374"/>
        <v>273873.64</v>
      </c>
      <c r="I487" s="198">
        <f t="shared" si="374"/>
        <v>216058</v>
      </c>
      <c r="J487" s="198">
        <f t="shared" si="374"/>
        <v>216058</v>
      </c>
      <c r="K487" s="198">
        <f t="shared" si="374"/>
        <v>216058</v>
      </c>
      <c r="L487" s="15"/>
      <c r="M487" s="15"/>
      <c r="N487" s="15"/>
      <c r="O487" s="15"/>
    </row>
    <row r="488" spans="1:21" x14ac:dyDescent="0.25">
      <c r="F488" s="17"/>
    </row>
  </sheetData>
  <mergeCells count="283">
    <mergeCell ref="A324:A327"/>
    <mergeCell ref="B324:B327"/>
    <mergeCell ref="A328:A331"/>
    <mergeCell ref="B328:B331"/>
    <mergeCell ref="A451:A454"/>
    <mergeCell ref="B451:B454"/>
    <mergeCell ref="A316:A319"/>
    <mergeCell ref="A320:A323"/>
    <mergeCell ref="B316:B319"/>
    <mergeCell ref="B320:B323"/>
    <mergeCell ref="A336:A339"/>
    <mergeCell ref="B336:B339"/>
    <mergeCell ref="B434:B437"/>
    <mergeCell ref="A438:B441"/>
    <mergeCell ref="A349:A352"/>
    <mergeCell ref="B349:B352"/>
    <mergeCell ref="B402:B405"/>
    <mergeCell ref="A381:M381"/>
    <mergeCell ref="A382:A385"/>
    <mergeCell ref="B382:B385"/>
    <mergeCell ref="A386:A389"/>
    <mergeCell ref="A353:A356"/>
    <mergeCell ref="B353:B356"/>
    <mergeCell ref="A369:A372"/>
    <mergeCell ref="B369:B372"/>
    <mergeCell ref="A373:A376"/>
    <mergeCell ref="B373:B376"/>
    <mergeCell ref="A377:B380"/>
    <mergeCell ref="B394:B397"/>
    <mergeCell ref="A398:A401"/>
    <mergeCell ref="B398:B401"/>
    <mergeCell ref="A402:A405"/>
    <mergeCell ref="A361:A364"/>
    <mergeCell ref="B361:B364"/>
    <mergeCell ref="A365:A368"/>
    <mergeCell ref="B365:B368"/>
    <mergeCell ref="A483:B486"/>
    <mergeCell ref="A12:A15"/>
    <mergeCell ref="B12:B15"/>
    <mergeCell ref="A89:A92"/>
    <mergeCell ref="B89:B92"/>
    <mergeCell ref="A93:A96"/>
    <mergeCell ref="B93:B96"/>
    <mergeCell ref="A97:A100"/>
    <mergeCell ref="B97:B100"/>
    <mergeCell ref="A101:A104"/>
    <mergeCell ref="B101:B104"/>
    <mergeCell ref="A24:B27"/>
    <mergeCell ref="A105:B108"/>
    <mergeCell ref="A340:B343"/>
    <mergeCell ref="B344:M344"/>
    <mergeCell ref="A345:A348"/>
    <mergeCell ref="B345:B348"/>
    <mergeCell ref="A300:A303"/>
    <mergeCell ref="A422:A425"/>
    <mergeCell ref="A406:A409"/>
    <mergeCell ref="A455:A458"/>
    <mergeCell ref="A479:B482"/>
    <mergeCell ref="C430:C433"/>
    <mergeCell ref="A447:A450"/>
    <mergeCell ref="N9:N10"/>
    <mergeCell ref="B29:B32"/>
    <mergeCell ref="A29:A32"/>
    <mergeCell ref="B33:B36"/>
    <mergeCell ref="A37:A40"/>
    <mergeCell ref="B37:B40"/>
    <mergeCell ref="A85:A88"/>
    <mergeCell ref="B85:B88"/>
    <mergeCell ref="A33:A36"/>
    <mergeCell ref="M37:M40"/>
    <mergeCell ref="A45:A48"/>
    <mergeCell ref="B45:B48"/>
    <mergeCell ref="M45:M48"/>
    <mergeCell ref="A41:A44"/>
    <mergeCell ref="B41:B44"/>
    <mergeCell ref="A49:A52"/>
    <mergeCell ref="B49:B52"/>
    <mergeCell ref="A53:A56"/>
    <mergeCell ref="B53:B56"/>
    <mergeCell ref="M53:M56"/>
    <mergeCell ref="A81:A84"/>
    <mergeCell ref="B81:B84"/>
    <mergeCell ref="M57:M60"/>
    <mergeCell ref="A57:A60"/>
    <mergeCell ref="A475:A478"/>
    <mergeCell ref="B475:B478"/>
    <mergeCell ref="A434:A437"/>
    <mergeCell ref="A410:A413"/>
    <mergeCell ref="A442:M442"/>
    <mergeCell ref="B386:B389"/>
    <mergeCell ref="A390:A393"/>
    <mergeCell ref="B390:B393"/>
    <mergeCell ref="A394:A397"/>
    <mergeCell ref="B406:B409"/>
    <mergeCell ref="A467:A470"/>
    <mergeCell ref="B467:B470"/>
    <mergeCell ref="C406:C409"/>
    <mergeCell ref="B410:B413"/>
    <mergeCell ref="B447:B450"/>
    <mergeCell ref="B459:B462"/>
    <mergeCell ref="B463:B466"/>
    <mergeCell ref="A459:A462"/>
    <mergeCell ref="A463:A466"/>
    <mergeCell ref="A471:A474"/>
    <mergeCell ref="B471:B474"/>
    <mergeCell ref="A443:A446"/>
    <mergeCell ref="B443:B446"/>
    <mergeCell ref="B455:B458"/>
    <mergeCell ref="B57:B60"/>
    <mergeCell ref="A211:A214"/>
    <mergeCell ref="B279:B282"/>
    <mergeCell ref="B426:B429"/>
    <mergeCell ref="A430:A433"/>
    <mergeCell ref="B430:B433"/>
    <mergeCell ref="A332:A335"/>
    <mergeCell ref="B332:B335"/>
    <mergeCell ref="A283:A286"/>
    <mergeCell ref="B283:B286"/>
    <mergeCell ref="A291:B294"/>
    <mergeCell ref="A414:A417"/>
    <mergeCell ref="A426:A429"/>
    <mergeCell ref="B418:B421"/>
    <mergeCell ref="B422:B425"/>
    <mergeCell ref="B414:B417"/>
    <mergeCell ref="A73:A76"/>
    <mergeCell ref="A418:A421"/>
    <mergeCell ref="A357:A360"/>
    <mergeCell ref="B357:B360"/>
    <mergeCell ref="A263:A266"/>
    <mergeCell ref="B275:B278"/>
    <mergeCell ref="A279:A282"/>
    <mergeCell ref="B259:B262"/>
    <mergeCell ref="B243:B246"/>
    <mergeCell ref="A255:A258"/>
    <mergeCell ref="B255:B258"/>
    <mergeCell ref="A227:A230"/>
    <mergeCell ref="B227:B230"/>
    <mergeCell ref="M227:M230"/>
    <mergeCell ref="A235:A238"/>
    <mergeCell ref="B235:B238"/>
    <mergeCell ref="M231:M234"/>
    <mergeCell ref="M251:M254"/>
    <mergeCell ref="A251:A254"/>
    <mergeCell ref="B251:B254"/>
    <mergeCell ref="A243:A246"/>
    <mergeCell ref="M243:M246"/>
    <mergeCell ref="A247:A250"/>
    <mergeCell ref="B247:B250"/>
    <mergeCell ref="M247:M250"/>
    <mergeCell ref="M235:M238"/>
    <mergeCell ref="A239:A242"/>
    <mergeCell ref="B239:B242"/>
    <mergeCell ref="M239:M242"/>
    <mergeCell ref="A1:M1"/>
    <mergeCell ref="A2:M2"/>
    <mergeCell ref="A3:M3"/>
    <mergeCell ref="A5:M5"/>
    <mergeCell ref="A6:M6"/>
    <mergeCell ref="A28:M28"/>
    <mergeCell ref="A7:M7"/>
    <mergeCell ref="A16:A19"/>
    <mergeCell ref="B16:B19"/>
    <mergeCell ref="A20:A23"/>
    <mergeCell ref="B20:B23"/>
    <mergeCell ref="A9:A10"/>
    <mergeCell ref="B9:B10"/>
    <mergeCell ref="C9:C10"/>
    <mergeCell ref="M9:M10"/>
    <mergeCell ref="D9:D10"/>
    <mergeCell ref="E9:E10"/>
    <mergeCell ref="F9:F10"/>
    <mergeCell ref="G9:K9"/>
    <mergeCell ref="L9:L10"/>
    <mergeCell ref="M49:M52"/>
    <mergeCell ref="B118:B121"/>
    <mergeCell ref="B130:B133"/>
    <mergeCell ref="M223:M226"/>
    <mergeCell ref="B211:B214"/>
    <mergeCell ref="M211:M214"/>
    <mergeCell ref="A215:A218"/>
    <mergeCell ref="B215:B218"/>
    <mergeCell ref="M215:M218"/>
    <mergeCell ref="M219:M222"/>
    <mergeCell ref="A219:A222"/>
    <mergeCell ref="B219:B222"/>
    <mergeCell ref="A126:A129"/>
    <mergeCell ref="M138:M141"/>
    <mergeCell ref="A158:A161"/>
    <mergeCell ref="M203:M205"/>
    <mergeCell ref="M154:M157"/>
    <mergeCell ref="M158:M161"/>
    <mergeCell ref="M142:M145"/>
    <mergeCell ref="M174:M177"/>
    <mergeCell ref="M150:M153"/>
    <mergeCell ref="B134:B137"/>
    <mergeCell ref="B158:B161"/>
    <mergeCell ref="B142:B145"/>
    <mergeCell ref="B271:B274"/>
    <mergeCell ref="A275:A278"/>
    <mergeCell ref="A267:A270"/>
    <mergeCell ref="B267:B270"/>
    <mergeCell ref="A271:A274"/>
    <mergeCell ref="A287:A290"/>
    <mergeCell ref="B287:B290"/>
    <mergeCell ref="B308:B311"/>
    <mergeCell ref="A312:A315"/>
    <mergeCell ref="B295:M295"/>
    <mergeCell ref="A296:A299"/>
    <mergeCell ref="M271:M274"/>
    <mergeCell ref="B296:B299"/>
    <mergeCell ref="A304:A307"/>
    <mergeCell ref="B304:B307"/>
    <mergeCell ref="A308:A311"/>
    <mergeCell ref="B312:B315"/>
    <mergeCell ref="B300:B303"/>
    <mergeCell ref="B138:B141"/>
    <mergeCell ref="A146:A149"/>
    <mergeCell ref="B146:B149"/>
    <mergeCell ref="B170:B173"/>
    <mergeCell ref="B263:B266"/>
    <mergeCell ref="A259:A262"/>
    <mergeCell ref="A118:A121"/>
    <mergeCell ref="A203:A206"/>
    <mergeCell ref="B203:B206"/>
    <mergeCell ref="B162:B165"/>
    <mergeCell ref="A166:A169"/>
    <mergeCell ref="B166:B169"/>
    <mergeCell ref="A182:A185"/>
    <mergeCell ref="B182:B185"/>
    <mergeCell ref="A162:A165"/>
    <mergeCell ref="A186:A189"/>
    <mergeCell ref="B186:B189"/>
    <mergeCell ref="B126:B129"/>
    <mergeCell ref="A130:A133"/>
    <mergeCell ref="A122:A125"/>
    <mergeCell ref="B122:B125"/>
    <mergeCell ref="A134:A137"/>
    <mergeCell ref="A154:A157"/>
    <mergeCell ref="A194:M194"/>
    <mergeCell ref="A223:A226"/>
    <mergeCell ref="M146:M149"/>
    <mergeCell ref="A150:A153"/>
    <mergeCell ref="B150:B153"/>
    <mergeCell ref="A207:A210"/>
    <mergeCell ref="B207:B210"/>
    <mergeCell ref="A231:A234"/>
    <mergeCell ref="B231:B234"/>
    <mergeCell ref="A195:A198"/>
    <mergeCell ref="B195:B198"/>
    <mergeCell ref="A199:A202"/>
    <mergeCell ref="B199:B202"/>
    <mergeCell ref="B154:B157"/>
    <mergeCell ref="A174:A177"/>
    <mergeCell ref="B174:B177"/>
    <mergeCell ref="A178:A181"/>
    <mergeCell ref="B178:B181"/>
    <mergeCell ref="A170:A173"/>
    <mergeCell ref="A190:B193"/>
    <mergeCell ref="B223:B226"/>
    <mergeCell ref="M130:M133"/>
    <mergeCell ref="M134:M137"/>
    <mergeCell ref="A142:A145"/>
    <mergeCell ref="M126:M129"/>
    <mergeCell ref="A61:A64"/>
    <mergeCell ref="B61:B64"/>
    <mergeCell ref="A65:A68"/>
    <mergeCell ref="B65:B68"/>
    <mergeCell ref="M65:M68"/>
    <mergeCell ref="A69:A72"/>
    <mergeCell ref="B69:B72"/>
    <mergeCell ref="M69:M72"/>
    <mergeCell ref="M73:M76"/>
    <mergeCell ref="M77:M80"/>
    <mergeCell ref="M61:M64"/>
    <mergeCell ref="B73:B76"/>
    <mergeCell ref="A77:A80"/>
    <mergeCell ref="B77:B80"/>
    <mergeCell ref="B110:B113"/>
    <mergeCell ref="A110:A113"/>
    <mergeCell ref="A114:A117"/>
    <mergeCell ref="B114:B117"/>
    <mergeCell ref="A109:M109"/>
    <mergeCell ref="A138:A141"/>
  </mergeCells>
  <pageMargins left="0.9055118110236221" right="0.51181102362204722" top="0.74803149606299213" bottom="0.74803149606299213" header="0.31496062992125984" footer="0.31496062992125984"/>
  <pageSetup paperSize="9" scale="70" orientation="landscape" r:id="rId1"/>
  <rowBreaks count="4" manualBreakCount="4">
    <brk id="275" max="12" man="1"/>
    <brk id="307" max="12" man="1"/>
    <brk id="351" max="12" man="1"/>
    <brk id="376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9" zoomScale="120" zoomScaleNormal="120" zoomScaleSheetLayoutView="110" workbookViewId="0">
      <selection activeCell="K23" sqref="K23"/>
    </sheetView>
  </sheetViews>
  <sheetFormatPr defaultRowHeight="15" x14ac:dyDescent="0.25"/>
  <cols>
    <col min="1" max="1" width="4.85546875" customWidth="1"/>
    <col min="2" max="2" width="24.7109375" customWidth="1"/>
    <col min="3" max="3" width="13" customWidth="1"/>
    <col min="4" max="4" width="13.85546875" customWidth="1"/>
    <col min="5" max="5" width="11.85546875" customWidth="1"/>
    <col min="6" max="6" width="12.7109375" customWidth="1"/>
    <col min="7" max="7" width="22.7109375" customWidth="1"/>
    <col min="8" max="8" width="12.28515625" customWidth="1"/>
    <col min="9" max="9" width="11.5703125" customWidth="1"/>
    <col min="10" max="10" width="12.7109375" customWidth="1"/>
    <col min="11" max="11" width="12" customWidth="1"/>
    <col min="12" max="12" width="14.7109375" customWidth="1"/>
    <col min="13" max="13" width="17.140625" customWidth="1"/>
  </cols>
  <sheetData>
    <row r="1" spans="1:13" x14ac:dyDescent="0.25">
      <c r="A1" s="385" t="s">
        <v>79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x14ac:dyDescent="0.25">
      <c r="A2" s="386" t="s">
        <v>219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3" spans="1:13" ht="15.75" x14ac:dyDescent="0.25">
      <c r="A3" s="385" t="s">
        <v>210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</row>
    <row r="4" spans="1:13" x14ac:dyDescent="0.25">
      <c r="A4" s="19"/>
    </row>
    <row r="5" spans="1:13" ht="33.75" customHeight="1" x14ac:dyDescent="0.25">
      <c r="A5" s="430" t="s">
        <v>278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</row>
    <row r="6" spans="1:13" ht="10.5" customHeight="1" x14ac:dyDescent="0.25">
      <c r="A6" s="18"/>
    </row>
    <row r="7" spans="1:13" x14ac:dyDescent="0.25">
      <c r="A7" s="432" t="s">
        <v>279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</row>
    <row r="8" spans="1:13" x14ac:dyDescent="0.25">
      <c r="A8" s="431" t="s">
        <v>280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</row>
    <row r="9" spans="1:13" x14ac:dyDescent="0.25">
      <c r="A9" s="421" t="s">
        <v>281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1"/>
    </row>
    <row r="10" spans="1:13" x14ac:dyDescent="0.2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</row>
    <row r="11" spans="1:13" ht="15" customHeight="1" x14ac:dyDescent="0.25">
      <c r="A11" s="422" t="s">
        <v>1</v>
      </c>
      <c r="B11" s="422" t="s">
        <v>282</v>
      </c>
      <c r="C11" s="422" t="s">
        <v>283</v>
      </c>
      <c r="D11" s="422" t="s">
        <v>284</v>
      </c>
      <c r="E11" s="422" t="s">
        <v>80</v>
      </c>
      <c r="F11" s="428" t="s">
        <v>285</v>
      </c>
      <c r="G11" s="422" t="s">
        <v>81</v>
      </c>
      <c r="H11" s="424" t="s">
        <v>82</v>
      </c>
      <c r="I11" s="425"/>
      <c r="J11" s="425"/>
      <c r="K11" s="426"/>
      <c r="L11" s="422" t="s">
        <v>83</v>
      </c>
      <c r="M11" s="422" t="s">
        <v>286</v>
      </c>
    </row>
    <row r="12" spans="1:13" ht="80.25" customHeight="1" x14ac:dyDescent="0.25">
      <c r="A12" s="423"/>
      <c r="B12" s="423"/>
      <c r="C12" s="423"/>
      <c r="D12" s="423"/>
      <c r="E12" s="423"/>
      <c r="F12" s="429"/>
      <c r="G12" s="423"/>
      <c r="H12" s="30" t="s">
        <v>44</v>
      </c>
      <c r="I12" s="30" t="s">
        <v>297</v>
      </c>
      <c r="J12" s="30" t="s">
        <v>298</v>
      </c>
      <c r="K12" s="30" t="s">
        <v>10</v>
      </c>
      <c r="L12" s="423"/>
      <c r="M12" s="423"/>
    </row>
    <row r="13" spans="1:13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162"/>
      <c r="M13" s="125">
        <v>12</v>
      </c>
    </row>
    <row r="14" spans="1:13" ht="15" customHeight="1" x14ac:dyDescent="0.25">
      <c r="A14" s="340" t="s">
        <v>85</v>
      </c>
      <c r="B14" s="427" t="s">
        <v>246</v>
      </c>
      <c r="C14" s="281" t="s">
        <v>295</v>
      </c>
      <c r="D14" s="281" t="s">
        <v>296</v>
      </c>
      <c r="E14" s="183">
        <v>118354.4</v>
      </c>
      <c r="F14" s="174"/>
      <c r="G14" s="163" t="s">
        <v>15</v>
      </c>
      <c r="H14" s="184">
        <f>H15+H16</f>
        <v>118354.4</v>
      </c>
      <c r="I14" s="184">
        <f t="shared" ref="I14:K14" si="0">I15+I16</f>
        <v>8000</v>
      </c>
      <c r="J14" s="184">
        <f t="shared" si="0"/>
        <v>110354.4</v>
      </c>
      <c r="K14" s="184">
        <f t="shared" si="0"/>
        <v>0</v>
      </c>
      <c r="L14" s="160"/>
      <c r="M14" s="163"/>
    </row>
    <row r="15" spans="1:13" ht="58.5" customHeight="1" x14ac:dyDescent="0.25">
      <c r="A15" s="341"/>
      <c r="B15" s="427"/>
      <c r="C15" s="281"/>
      <c r="D15" s="281"/>
      <c r="E15" s="183">
        <v>112436.48</v>
      </c>
      <c r="F15" s="170">
        <v>0</v>
      </c>
      <c r="G15" s="163" t="s">
        <v>18</v>
      </c>
      <c r="H15" s="184">
        <f>I15+J15+K15</f>
        <v>112436.48</v>
      </c>
      <c r="I15" s="184">
        <v>7600</v>
      </c>
      <c r="J15" s="184">
        <v>104836.48</v>
      </c>
      <c r="K15" s="184">
        <v>0</v>
      </c>
      <c r="L15" s="160"/>
      <c r="M15" s="163"/>
    </row>
    <row r="16" spans="1:13" ht="54.75" customHeight="1" x14ac:dyDescent="0.25">
      <c r="A16" s="342"/>
      <c r="B16" s="427"/>
      <c r="C16" s="281"/>
      <c r="D16" s="281"/>
      <c r="E16" s="183">
        <v>5917.92</v>
      </c>
      <c r="F16" s="170">
        <v>0</v>
      </c>
      <c r="G16" s="130" t="s">
        <v>169</v>
      </c>
      <c r="H16" s="184">
        <f>I16+J16+K16</f>
        <v>5917.92</v>
      </c>
      <c r="I16" s="184">
        <v>400</v>
      </c>
      <c r="J16" s="184">
        <v>5517.92</v>
      </c>
      <c r="K16" s="184">
        <v>0</v>
      </c>
      <c r="L16" s="160"/>
      <c r="M16" s="163"/>
    </row>
    <row r="17" spans="1:13" x14ac:dyDescent="0.25">
      <c r="A17" s="187"/>
      <c r="B17" s="42" t="s">
        <v>287</v>
      </c>
      <c r="C17" s="42"/>
      <c r="D17" s="42"/>
      <c r="E17" s="42"/>
      <c r="F17" s="42"/>
      <c r="G17" s="42" t="s">
        <v>44</v>
      </c>
      <c r="H17" s="188">
        <f>H14</f>
        <v>118354.4</v>
      </c>
      <c r="I17" s="188">
        <f t="shared" ref="I17:K17" si="1">I14</f>
        <v>8000</v>
      </c>
      <c r="J17" s="188">
        <f t="shared" si="1"/>
        <v>110354.4</v>
      </c>
      <c r="K17" s="188">
        <f t="shared" si="1"/>
        <v>0</v>
      </c>
      <c r="L17" s="160"/>
      <c r="M17" s="122"/>
    </row>
    <row r="18" spans="1:13" ht="16.5" customHeight="1" x14ac:dyDescent="0.25">
      <c r="A18" s="340" t="s">
        <v>301</v>
      </c>
      <c r="B18" s="348" t="s">
        <v>205</v>
      </c>
      <c r="C18" s="300" t="s">
        <v>299</v>
      </c>
      <c r="D18" s="300" t="s">
        <v>300</v>
      </c>
      <c r="E18" s="185">
        <f>E19+E20</f>
        <v>374000</v>
      </c>
      <c r="F18" s="173">
        <v>0</v>
      </c>
      <c r="G18" s="174" t="s">
        <v>15</v>
      </c>
      <c r="H18" s="184">
        <f>H19+H20</f>
        <v>374000</v>
      </c>
      <c r="I18" s="184">
        <f t="shared" ref="I18:K18" si="2">I19+I20</f>
        <v>5100</v>
      </c>
      <c r="J18" s="184">
        <f t="shared" si="2"/>
        <v>181900</v>
      </c>
      <c r="K18" s="184">
        <f t="shared" si="2"/>
        <v>187000</v>
      </c>
      <c r="L18" s="170"/>
      <c r="M18" s="174"/>
    </row>
    <row r="19" spans="1:13" ht="59.25" customHeight="1" x14ac:dyDescent="0.25">
      <c r="A19" s="341"/>
      <c r="B19" s="349"/>
      <c r="C19" s="301"/>
      <c r="D19" s="301"/>
      <c r="E19" s="186">
        <v>309298</v>
      </c>
      <c r="F19" s="170">
        <v>0</v>
      </c>
      <c r="G19" s="174" t="s">
        <v>18</v>
      </c>
      <c r="H19" s="184">
        <f>I19+J19+K19</f>
        <v>309298</v>
      </c>
      <c r="I19" s="184">
        <v>4217.7</v>
      </c>
      <c r="J19" s="184">
        <v>150431.29999999999</v>
      </c>
      <c r="K19" s="184">
        <v>154649</v>
      </c>
      <c r="L19" s="160"/>
      <c r="M19" s="122"/>
    </row>
    <row r="20" spans="1:13" ht="69" customHeight="1" x14ac:dyDescent="0.25">
      <c r="A20" s="342"/>
      <c r="B20" s="350"/>
      <c r="C20" s="302"/>
      <c r="D20" s="302"/>
      <c r="E20" s="186">
        <v>64702</v>
      </c>
      <c r="F20" s="170">
        <v>0</v>
      </c>
      <c r="G20" s="130" t="s">
        <v>169</v>
      </c>
      <c r="H20" s="184">
        <f>I20+J20+K20</f>
        <v>64702</v>
      </c>
      <c r="I20" s="184">
        <v>882.3</v>
      </c>
      <c r="J20" s="184">
        <v>31468.7</v>
      </c>
      <c r="K20" s="184">
        <v>32351</v>
      </c>
      <c r="L20" s="160"/>
      <c r="M20" s="122"/>
    </row>
    <row r="21" spans="1:13" x14ac:dyDescent="0.25">
      <c r="A21" s="189"/>
      <c r="B21" s="42" t="s">
        <v>287</v>
      </c>
      <c r="C21" s="190"/>
      <c r="D21" s="190"/>
      <c r="E21" s="191"/>
      <c r="F21" s="190"/>
      <c r="G21" s="192" t="s">
        <v>44</v>
      </c>
      <c r="H21" s="188">
        <f>H18</f>
        <v>374000</v>
      </c>
      <c r="I21" s="188">
        <f t="shared" ref="I21:K21" si="3">I18</f>
        <v>5100</v>
      </c>
      <c r="J21" s="188">
        <f t="shared" si="3"/>
        <v>181900</v>
      </c>
      <c r="K21" s="188">
        <f t="shared" si="3"/>
        <v>187000</v>
      </c>
      <c r="L21" s="170"/>
      <c r="M21" s="174"/>
    </row>
    <row r="22" spans="1:13" x14ac:dyDescent="0.25">
      <c r="A22" s="299"/>
      <c r="B22" s="299"/>
      <c r="C22" s="299"/>
      <c r="D22" s="299"/>
      <c r="E22" s="299"/>
      <c r="F22" s="299"/>
      <c r="G22" s="193" t="s">
        <v>59</v>
      </c>
      <c r="H22" s="194">
        <f>H23+H24</f>
        <v>492354.39999999997</v>
      </c>
      <c r="I22" s="194">
        <f t="shared" ref="I22:J22" si="4">I23+I24</f>
        <v>13100</v>
      </c>
      <c r="J22" s="194">
        <f t="shared" si="4"/>
        <v>292254.39999999997</v>
      </c>
      <c r="K22" s="194">
        <f>K23+K24</f>
        <v>187000</v>
      </c>
      <c r="L22" s="170"/>
      <c r="M22" s="174"/>
    </row>
    <row r="23" spans="1:13" ht="28.5" x14ac:dyDescent="0.25">
      <c r="A23" s="299"/>
      <c r="B23" s="299"/>
      <c r="C23" s="299"/>
      <c r="D23" s="299"/>
      <c r="E23" s="299"/>
      <c r="F23" s="299"/>
      <c r="G23" s="195" t="s">
        <v>18</v>
      </c>
      <c r="H23" s="194">
        <f>H15+H19</f>
        <v>421734.48</v>
      </c>
      <c r="I23" s="194">
        <f t="shared" ref="I23:K23" si="5">I15+I19</f>
        <v>11817.7</v>
      </c>
      <c r="J23" s="194">
        <f t="shared" si="5"/>
        <v>255267.77999999997</v>
      </c>
      <c r="K23" s="194">
        <f t="shared" si="5"/>
        <v>154649</v>
      </c>
      <c r="L23" s="170"/>
      <c r="M23" s="174"/>
    </row>
    <row r="24" spans="1:13" ht="27.75" customHeight="1" x14ac:dyDescent="0.25">
      <c r="A24" s="299"/>
      <c r="B24" s="299"/>
      <c r="C24" s="299"/>
      <c r="D24" s="299"/>
      <c r="E24" s="299"/>
      <c r="F24" s="299"/>
      <c r="G24" s="195" t="s">
        <v>169</v>
      </c>
      <c r="H24" s="194">
        <f>H16+H20</f>
        <v>70619.92</v>
      </c>
      <c r="I24" s="194">
        <f t="shared" ref="I24:K24" si="6">I16+I20</f>
        <v>1282.3</v>
      </c>
      <c r="J24" s="194">
        <f t="shared" si="6"/>
        <v>36986.620000000003</v>
      </c>
      <c r="K24" s="194">
        <f t="shared" si="6"/>
        <v>32351</v>
      </c>
      <c r="L24" s="170"/>
      <c r="M24" s="174"/>
    </row>
  </sheetData>
  <mergeCells count="26">
    <mergeCell ref="D18:D20"/>
    <mergeCell ref="A18:A20"/>
    <mergeCell ref="B18:B20"/>
    <mergeCell ref="C18:C20"/>
    <mergeCell ref="A22:F24"/>
    <mergeCell ref="A3:M3"/>
    <mergeCell ref="A1:M1"/>
    <mergeCell ref="A2:M2"/>
    <mergeCell ref="A5:M5"/>
    <mergeCell ref="A8:M8"/>
    <mergeCell ref="A7:M7"/>
    <mergeCell ref="A9:M9"/>
    <mergeCell ref="G11:G12"/>
    <mergeCell ref="H11:K11"/>
    <mergeCell ref="M11:M12"/>
    <mergeCell ref="A14:A16"/>
    <mergeCell ref="B14:B16"/>
    <mergeCell ref="C14:C16"/>
    <mergeCell ref="D14:D16"/>
    <mergeCell ref="A11:A12"/>
    <mergeCell ref="L11:L12"/>
    <mergeCell ref="F11:F12"/>
    <mergeCell ref="E11:E12"/>
    <mergeCell ref="D11:D12"/>
    <mergeCell ref="C11:C12"/>
    <mergeCell ref="B11:B12"/>
  </mergeCells>
  <pageMargins left="0.51181102362204722" right="0.5118110236220472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="110" zoomScaleNormal="120" zoomScaleSheetLayoutView="110" workbookViewId="0">
      <selection sqref="A1:P28"/>
    </sheetView>
  </sheetViews>
  <sheetFormatPr defaultRowHeight="15" x14ac:dyDescent="0.25"/>
  <cols>
    <col min="1" max="1" width="6.5703125" customWidth="1"/>
    <col min="2" max="2" width="33.5703125" customWidth="1"/>
    <col min="3" max="3" width="29.42578125" customWidth="1"/>
    <col min="4" max="4" width="16.28515625" customWidth="1"/>
    <col min="5" max="5" width="12" customWidth="1"/>
    <col min="6" max="6" width="15.28515625" customWidth="1"/>
    <col min="7" max="7" width="10.42578125" customWidth="1"/>
    <col min="8" max="8" width="10" customWidth="1"/>
    <col min="9" max="9" width="10.28515625" customWidth="1"/>
    <col min="10" max="10" width="10.42578125" customWidth="1"/>
    <col min="11" max="11" width="0.140625" customWidth="1"/>
    <col min="12" max="16" width="9.140625" hidden="1" customWidth="1"/>
  </cols>
  <sheetData>
    <row r="1" spans="1:16" x14ac:dyDescent="0.25">
      <c r="A1" s="385" t="s">
        <v>86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6" x14ac:dyDescent="0.25">
      <c r="A2" s="386" t="s">
        <v>219</v>
      </c>
      <c r="B2" s="386"/>
      <c r="C2" s="386"/>
      <c r="D2" s="386"/>
      <c r="E2" s="386"/>
      <c r="F2" s="386"/>
      <c r="G2" s="386"/>
      <c r="H2" s="386"/>
      <c r="I2" s="386"/>
      <c r="J2" s="386"/>
    </row>
    <row r="3" spans="1:16" ht="15.75" x14ac:dyDescent="0.25">
      <c r="A3" s="385" t="s">
        <v>210</v>
      </c>
      <c r="B3" s="385"/>
      <c r="C3" s="385"/>
      <c r="D3" s="385"/>
      <c r="E3" s="385"/>
      <c r="F3" s="385"/>
      <c r="G3" s="385"/>
      <c r="H3" s="385"/>
      <c r="I3" s="385"/>
      <c r="J3" s="385"/>
    </row>
    <row r="4" spans="1:16" x14ac:dyDescent="0.25">
      <c r="A4" s="21"/>
    </row>
    <row r="5" spans="1:16" ht="35.25" customHeight="1" x14ac:dyDescent="0.25">
      <c r="A5" s="433" t="s">
        <v>288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</row>
    <row r="6" spans="1:16" ht="33.75" customHeight="1" x14ac:dyDescent="0.25">
      <c r="A6" s="434" t="s">
        <v>291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6" x14ac:dyDescent="0.25">
      <c r="A7" s="435" t="s">
        <v>280</v>
      </c>
      <c r="B7" s="435"/>
      <c r="C7" s="435"/>
      <c r="D7" s="435"/>
      <c r="E7" s="435"/>
      <c r="F7" s="435"/>
      <c r="G7" s="435"/>
      <c r="H7" s="435"/>
      <c r="I7" s="435"/>
      <c r="J7" s="435"/>
    </row>
    <row r="8" spans="1:16" x14ac:dyDescent="0.25">
      <c r="A8" s="177" t="s">
        <v>221</v>
      </c>
      <c r="B8" s="178"/>
      <c r="C8" s="178"/>
      <c r="D8" s="178"/>
      <c r="E8" s="178"/>
      <c r="F8" s="178"/>
      <c r="G8" s="178"/>
      <c r="H8" s="179"/>
      <c r="I8" s="179"/>
      <c r="J8" s="179"/>
    </row>
    <row r="9" spans="1:16" ht="9.75" customHeight="1" x14ac:dyDescent="0.25">
      <c r="A9" s="180"/>
      <c r="B9" s="181"/>
      <c r="C9" s="181"/>
      <c r="D9" s="181"/>
      <c r="E9" s="181"/>
      <c r="F9" s="181"/>
      <c r="G9" s="181"/>
      <c r="H9" s="179"/>
      <c r="I9" s="179"/>
      <c r="J9" s="179"/>
    </row>
    <row r="10" spans="1:16" x14ac:dyDescent="0.25">
      <c r="A10" s="20" t="s">
        <v>281</v>
      </c>
      <c r="B10" s="179"/>
      <c r="C10" s="179"/>
      <c r="D10" s="179"/>
      <c r="E10" s="179"/>
      <c r="F10" s="179"/>
      <c r="G10" s="179"/>
      <c r="H10" s="179"/>
      <c r="I10" s="179"/>
      <c r="J10" s="179"/>
    </row>
    <row r="11" spans="1:16" ht="10.5" customHeight="1" x14ac:dyDescent="0.25">
      <c r="A11" s="20"/>
    </row>
    <row r="12" spans="1:16" x14ac:dyDescent="0.25">
      <c r="A12" s="20" t="s">
        <v>289</v>
      </c>
    </row>
    <row r="13" spans="1:16" ht="10.5" customHeight="1" x14ac:dyDescent="0.25">
      <c r="A13" s="20"/>
    </row>
    <row r="14" spans="1:16" x14ac:dyDescent="0.25">
      <c r="A14" s="20" t="s">
        <v>290</v>
      </c>
    </row>
    <row r="15" spans="1:16" ht="11.25" customHeight="1" x14ac:dyDescent="0.25">
      <c r="A15" s="22"/>
    </row>
    <row r="16" spans="1:16" ht="85.5" customHeight="1" x14ac:dyDescent="0.25">
      <c r="A16" s="290" t="s">
        <v>1</v>
      </c>
      <c r="B16" s="290" t="s">
        <v>87</v>
      </c>
      <c r="C16" s="290" t="s">
        <v>292</v>
      </c>
      <c r="D16" s="290" t="s">
        <v>293</v>
      </c>
      <c r="E16" s="290" t="s">
        <v>294</v>
      </c>
      <c r="F16" s="290" t="s">
        <v>81</v>
      </c>
      <c r="G16" s="290" t="s">
        <v>88</v>
      </c>
      <c r="H16" s="290"/>
      <c r="I16" s="290"/>
      <c r="J16" s="290"/>
    </row>
    <row r="17" spans="1:16" x14ac:dyDescent="0.25">
      <c r="A17" s="290"/>
      <c r="B17" s="290"/>
      <c r="C17" s="290"/>
      <c r="D17" s="290"/>
      <c r="E17" s="290"/>
      <c r="F17" s="290"/>
      <c r="G17" s="30" t="s">
        <v>44</v>
      </c>
      <c r="H17" s="30" t="s">
        <v>9</v>
      </c>
      <c r="I17" s="30" t="s">
        <v>10</v>
      </c>
      <c r="J17" s="30" t="s">
        <v>111</v>
      </c>
    </row>
    <row r="18" spans="1:16" x14ac:dyDescent="0.25">
      <c r="A18" s="30">
        <v>1</v>
      </c>
      <c r="B18" s="30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  <c r="J18" s="30">
        <v>10</v>
      </c>
    </row>
    <row r="19" spans="1:16" ht="19.5" customHeight="1" x14ac:dyDescent="0.25">
      <c r="A19" s="172" t="s">
        <v>303</v>
      </c>
      <c r="B19" s="438" t="s">
        <v>302</v>
      </c>
      <c r="C19" s="439"/>
      <c r="D19" s="439"/>
      <c r="E19" s="439"/>
      <c r="F19" s="439"/>
      <c r="G19" s="439"/>
      <c r="H19" s="439"/>
      <c r="I19" s="439"/>
      <c r="J19" s="440"/>
    </row>
    <row r="20" spans="1:16" ht="52.5" customHeight="1" x14ac:dyDescent="0.25">
      <c r="A20" s="175" t="s">
        <v>3</v>
      </c>
      <c r="B20" s="170"/>
      <c r="C20" s="170"/>
      <c r="D20" s="170"/>
      <c r="E20" s="170"/>
      <c r="F20" s="31" t="s">
        <v>169</v>
      </c>
      <c r="G20" s="119">
        <v>0</v>
      </c>
      <c r="H20" s="30">
        <v>0</v>
      </c>
      <c r="I20" s="30">
        <v>0</v>
      </c>
      <c r="J20" s="97">
        <v>0</v>
      </c>
    </row>
    <row r="21" spans="1:16" x14ac:dyDescent="0.25">
      <c r="A21" s="175"/>
      <c r="B21" s="89" t="s">
        <v>287</v>
      </c>
      <c r="C21" s="170"/>
      <c r="D21" s="170"/>
      <c r="E21" s="170"/>
      <c r="F21" s="171"/>
      <c r="G21" s="172">
        <f>G20</f>
        <v>0</v>
      </c>
      <c r="H21" s="172">
        <f t="shared" ref="H21:P21" si="0">H20</f>
        <v>0</v>
      </c>
      <c r="I21" s="172">
        <f t="shared" si="0"/>
        <v>0</v>
      </c>
      <c r="J21" s="172">
        <f t="shared" si="0"/>
        <v>0</v>
      </c>
      <c r="K21" s="172">
        <f t="shared" si="0"/>
        <v>0</v>
      </c>
      <c r="L21" s="172">
        <f t="shared" si="0"/>
        <v>0</v>
      </c>
      <c r="M21" s="172">
        <f t="shared" si="0"/>
        <v>0</v>
      </c>
      <c r="N21" s="172">
        <f t="shared" si="0"/>
        <v>0</v>
      </c>
      <c r="O21" s="172">
        <f t="shared" si="0"/>
        <v>0</v>
      </c>
      <c r="P21" s="172">
        <f t="shared" si="0"/>
        <v>0</v>
      </c>
    </row>
    <row r="22" spans="1:16" ht="22.5" customHeight="1" x14ac:dyDescent="0.25">
      <c r="A22" s="172" t="s">
        <v>305</v>
      </c>
      <c r="B22" s="438" t="s">
        <v>304</v>
      </c>
      <c r="C22" s="439"/>
      <c r="D22" s="439"/>
      <c r="E22" s="439"/>
      <c r="F22" s="439"/>
      <c r="G22" s="439"/>
      <c r="H22" s="439"/>
      <c r="I22" s="439"/>
      <c r="J22" s="440"/>
    </row>
    <row r="23" spans="1:16" ht="51" x14ac:dyDescent="0.25">
      <c r="A23" s="175" t="s">
        <v>3</v>
      </c>
      <c r="B23" s="170"/>
      <c r="C23" s="170"/>
      <c r="D23" s="170"/>
      <c r="E23" s="170"/>
      <c r="F23" s="171" t="s">
        <v>18</v>
      </c>
      <c r="G23" s="172">
        <v>0</v>
      </c>
      <c r="H23" s="172">
        <v>0</v>
      </c>
      <c r="I23" s="172">
        <v>0</v>
      </c>
      <c r="J23" s="172">
        <v>0</v>
      </c>
    </row>
    <row r="24" spans="1:16" x14ac:dyDescent="0.25">
      <c r="A24" s="175"/>
      <c r="B24" s="89" t="s">
        <v>287</v>
      </c>
      <c r="C24" s="170"/>
      <c r="D24" s="170"/>
      <c r="E24" s="170"/>
      <c r="F24" s="171"/>
      <c r="G24" s="172">
        <f>G23</f>
        <v>0</v>
      </c>
      <c r="H24" s="172">
        <f t="shared" ref="H24" si="1">H23</f>
        <v>0</v>
      </c>
      <c r="I24" s="172">
        <f t="shared" ref="I24" si="2">I23</f>
        <v>0</v>
      </c>
      <c r="J24" s="172">
        <v>0</v>
      </c>
    </row>
    <row r="25" spans="1:16" ht="20.25" customHeight="1" x14ac:dyDescent="0.25">
      <c r="A25" s="436"/>
      <c r="B25" s="437"/>
      <c r="C25" s="287"/>
      <c r="D25" s="287"/>
      <c r="E25" s="287"/>
      <c r="F25" s="31" t="s">
        <v>15</v>
      </c>
      <c r="G25" s="30">
        <f>G26+G27</f>
        <v>0</v>
      </c>
      <c r="H25" s="97">
        <f t="shared" ref="H25:J25" si="3">H26+H27</f>
        <v>0</v>
      </c>
      <c r="I25" s="97">
        <f t="shared" si="3"/>
        <v>0</v>
      </c>
      <c r="J25" s="97">
        <f t="shared" si="3"/>
        <v>0</v>
      </c>
    </row>
    <row r="26" spans="1:16" ht="57" customHeight="1" x14ac:dyDescent="0.25">
      <c r="A26" s="436"/>
      <c r="B26" s="437"/>
      <c r="C26" s="287"/>
      <c r="D26" s="287"/>
      <c r="E26" s="287"/>
      <c r="F26" s="31" t="s">
        <v>169</v>
      </c>
      <c r="G26" s="30">
        <v>0</v>
      </c>
      <c r="H26" s="126">
        <v>0</v>
      </c>
      <c r="I26" s="30">
        <v>0</v>
      </c>
      <c r="J26" s="97">
        <v>0</v>
      </c>
    </row>
    <row r="27" spans="1:16" ht="51" x14ac:dyDescent="0.25">
      <c r="A27" s="436"/>
      <c r="B27" s="437"/>
      <c r="C27" s="287"/>
      <c r="D27" s="287"/>
      <c r="E27" s="287"/>
      <c r="F27" s="99" t="s">
        <v>18</v>
      </c>
      <c r="G27" s="127">
        <v>0</v>
      </c>
      <c r="H27" s="126">
        <v>0</v>
      </c>
      <c r="I27" s="30">
        <v>0</v>
      </c>
      <c r="J27" s="97">
        <v>0</v>
      </c>
    </row>
    <row r="28" spans="1:16" x14ac:dyDescent="0.25">
      <c r="A28" s="287" t="s">
        <v>287</v>
      </c>
      <c r="B28" s="287"/>
      <c r="C28" s="287"/>
      <c r="D28" s="287"/>
      <c r="E28" s="287"/>
      <c r="F28" s="31" t="s">
        <v>84</v>
      </c>
      <c r="G28" s="30">
        <f>G25</f>
        <v>0</v>
      </c>
      <c r="H28" s="172">
        <f t="shared" ref="H28:J28" si="4">H25</f>
        <v>0</v>
      </c>
      <c r="I28" s="172">
        <f t="shared" si="4"/>
        <v>0</v>
      </c>
      <c r="J28" s="172">
        <f t="shared" si="4"/>
        <v>0</v>
      </c>
    </row>
  </sheetData>
  <mergeCells count="21">
    <mergeCell ref="A16:A17"/>
    <mergeCell ref="B16:B17"/>
    <mergeCell ref="C16:C17"/>
    <mergeCell ref="D16:D17"/>
    <mergeCell ref="E16:E17"/>
    <mergeCell ref="A5:P5"/>
    <mergeCell ref="A6:J6"/>
    <mergeCell ref="A7:J7"/>
    <mergeCell ref="A28:E28"/>
    <mergeCell ref="A1:J1"/>
    <mergeCell ref="A2:J2"/>
    <mergeCell ref="A3:J3"/>
    <mergeCell ref="A25:A27"/>
    <mergeCell ref="B25:B27"/>
    <mergeCell ref="C25:C27"/>
    <mergeCell ref="B19:J19"/>
    <mergeCell ref="B22:J22"/>
    <mergeCell ref="D25:D27"/>
    <mergeCell ref="E25:E27"/>
    <mergeCell ref="F16:F17"/>
    <mergeCell ref="G16:J16"/>
  </mergeCells>
  <pageMargins left="0.51181102362204722" right="0.51181102362204722" top="0.74803149606299213" bottom="0.74803149606299213" header="0.31496062992125984" footer="0.31496062992125984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2" zoomScaleNormal="100" zoomScaleSheetLayoutView="100" workbookViewId="0">
      <selection activeCell="B33" sqref="B33"/>
    </sheetView>
  </sheetViews>
  <sheetFormatPr defaultRowHeight="15" x14ac:dyDescent="0.25"/>
  <cols>
    <col min="1" max="1" width="6.140625" customWidth="1"/>
    <col min="2" max="2" width="30.42578125" customWidth="1"/>
    <col min="3" max="3" width="56.140625" customWidth="1"/>
    <col min="4" max="4" width="13.42578125" customWidth="1"/>
    <col min="5" max="5" width="25.140625" customWidth="1"/>
    <col min="6" max="6" width="10.85546875" customWidth="1"/>
  </cols>
  <sheetData>
    <row r="1" spans="1:6" x14ac:dyDescent="0.25">
      <c r="A1" s="385" t="s">
        <v>250</v>
      </c>
      <c r="B1" s="385"/>
      <c r="C1" s="385"/>
      <c r="D1" s="385"/>
      <c r="E1" s="385"/>
      <c r="F1" s="385"/>
    </row>
    <row r="2" spans="1:6" x14ac:dyDescent="0.25">
      <c r="A2" s="386" t="s">
        <v>219</v>
      </c>
      <c r="B2" s="386"/>
      <c r="C2" s="386"/>
      <c r="D2" s="386"/>
      <c r="E2" s="386"/>
      <c r="F2" s="386"/>
    </row>
    <row r="3" spans="1:6" x14ac:dyDescent="0.25">
      <c r="A3" s="385" t="s">
        <v>209</v>
      </c>
      <c r="B3" s="385"/>
      <c r="C3" s="385"/>
      <c r="D3" s="385"/>
      <c r="E3" s="385"/>
      <c r="F3" s="385"/>
    </row>
    <row r="4" spans="1:6" ht="15.75" x14ac:dyDescent="0.25">
      <c r="A4" s="14"/>
    </row>
    <row r="5" spans="1:6" x14ac:dyDescent="0.25">
      <c r="A5" s="280" t="s">
        <v>89</v>
      </c>
      <c r="B5" s="280"/>
      <c r="C5" s="280"/>
      <c r="D5" s="280"/>
      <c r="E5" s="280"/>
      <c r="F5" s="280"/>
    </row>
    <row r="6" spans="1:6" ht="40.5" customHeight="1" x14ac:dyDescent="0.25">
      <c r="A6" s="441" t="s">
        <v>173</v>
      </c>
      <c r="B6" s="441"/>
      <c r="C6" s="441"/>
      <c r="D6" s="441"/>
      <c r="E6" s="441"/>
      <c r="F6" s="441"/>
    </row>
    <row r="7" spans="1:6" ht="38.25" x14ac:dyDescent="0.25">
      <c r="A7" s="34" t="s">
        <v>90</v>
      </c>
      <c r="B7" s="107" t="s">
        <v>91</v>
      </c>
      <c r="C7" s="107" t="s">
        <v>92</v>
      </c>
      <c r="D7" s="107" t="s">
        <v>2</v>
      </c>
      <c r="E7" s="117" t="s">
        <v>174</v>
      </c>
      <c r="F7" s="107" t="s">
        <v>93</v>
      </c>
    </row>
    <row r="8" spans="1:6" ht="25.5" customHeight="1" x14ac:dyDescent="0.25">
      <c r="A8" s="31"/>
      <c r="B8" s="395" t="s">
        <v>106</v>
      </c>
      <c r="C8" s="395"/>
      <c r="D8" s="395"/>
      <c r="E8" s="395"/>
      <c r="F8" s="395"/>
    </row>
    <row r="9" spans="1:6" ht="140.25" x14ac:dyDescent="0.25">
      <c r="A9" s="215">
        <v>1</v>
      </c>
      <c r="B9" s="215" t="s">
        <v>7</v>
      </c>
      <c r="C9" s="89" t="s">
        <v>95</v>
      </c>
      <c r="D9" s="215" t="s">
        <v>5</v>
      </c>
      <c r="E9" s="215"/>
      <c r="F9" s="215"/>
    </row>
    <row r="10" spans="1:6" ht="76.5" x14ac:dyDescent="0.25">
      <c r="A10" s="215">
        <v>2</v>
      </c>
      <c r="B10" s="215" t="s">
        <v>171</v>
      </c>
      <c r="C10" s="89" t="s">
        <v>172</v>
      </c>
      <c r="D10" s="215" t="s">
        <v>8</v>
      </c>
      <c r="E10" s="215" t="s">
        <v>175</v>
      </c>
      <c r="F10" s="215"/>
    </row>
    <row r="11" spans="1:6" ht="28.5" customHeight="1" x14ac:dyDescent="0.25">
      <c r="A11" s="310" t="s">
        <v>126</v>
      </c>
      <c r="B11" s="315"/>
      <c r="C11" s="315"/>
      <c r="D11" s="315"/>
      <c r="E11" s="315"/>
      <c r="F11" s="316"/>
    </row>
    <row r="12" spans="1:6" ht="76.5" x14ac:dyDescent="0.25">
      <c r="A12" s="215">
        <v>1</v>
      </c>
      <c r="B12" s="215" t="s">
        <v>211</v>
      </c>
      <c r="C12" s="89" t="s">
        <v>212</v>
      </c>
      <c r="D12" s="215" t="s">
        <v>5</v>
      </c>
      <c r="E12" s="215" t="s">
        <v>177</v>
      </c>
      <c r="F12" s="215"/>
    </row>
    <row r="13" spans="1:6" ht="216.75" x14ac:dyDescent="0.25">
      <c r="A13" s="215">
        <v>2</v>
      </c>
      <c r="B13" s="215" t="s">
        <v>114</v>
      </c>
      <c r="C13" s="89" t="s">
        <v>176</v>
      </c>
      <c r="D13" s="215" t="s">
        <v>178</v>
      </c>
      <c r="E13" s="215" t="s">
        <v>334</v>
      </c>
      <c r="F13" s="215"/>
    </row>
    <row r="14" spans="1:6" ht="25.5" customHeight="1" x14ac:dyDescent="0.25">
      <c r="A14" s="310" t="s">
        <v>127</v>
      </c>
      <c r="B14" s="315"/>
      <c r="C14" s="315"/>
      <c r="D14" s="315"/>
      <c r="E14" s="315"/>
      <c r="F14" s="316"/>
    </row>
    <row r="15" spans="1:6" ht="140.25" x14ac:dyDescent="0.25">
      <c r="A15" s="215">
        <v>1</v>
      </c>
      <c r="B15" s="215" t="s">
        <v>115</v>
      </c>
      <c r="C15" s="229" t="s">
        <v>179</v>
      </c>
      <c r="D15" s="229" t="s">
        <v>4</v>
      </c>
      <c r="E15" s="215" t="s">
        <v>180</v>
      </c>
      <c r="F15" s="215"/>
    </row>
    <row r="16" spans="1:6" ht="25.5" customHeight="1" x14ac:dyDescent="0.25">
      <c r="A16" s="310" t="s">
        <v>128</v>
      </c>
      <c r="B16" s="315"/>
      <c r="C16" s="315"/>
      <c r="D16" s="315"/>
      <c r="E16" s="315"/>
      <c r="F16" s="316"/>
    </row>
    <row r="17" spans="1:6" ht="178.5" x14ac:dyDescent="0.25">
      <c r="A17" s="215">
        <v>1</v>
      </c>
      <c r="B17" s="215" t="s">
        <v>117</v>
      </c>
      <c r="C17" s="89" t="s">
        <v>96</v>
      </c>
      <c r="D17" s="215" t="s">
        <v>5</v>
      </c>
      <c r="E17" s="215" t="s">
        <v>185</v>
      </c>
      <c r="F17" s="215"/>
    </row>
    <row r="18" spans="1:6" ht="64.5" customHeight="1" x14ac:dyDescent="0.25">
      <c r="A18" s="215">
        <v>2</v>
      </c>
      <c r="B18" s="215" t="s">
        <v>139</v>
      </c>
      <c r="C18" s="89" t="s">
        <v>181</v>
      </c>
      <c r="D18" s="215" t="s">
        <v>6</v>
      </c>
      <c r="E18" s="215" t="s">
        <v>182</v>
      </c>
      <c r="F18" s="215"/>
    </row>
    <row r="19" spans="1:6" ht="38.25" x14ac:dyDescent="0.25">
      <c r="A19" s="215">
        <v>3</v>
      </c>
      <c r="B19" s="215" t="s">
        <v>140</v>
      </c>
      <c r="C19" s="89" t="s">
        <v>183</v>
      </c>
      <c r="D19" s="215" t="s">
        <v>201</v>
      </c>
      <c r="E19" s="215" t="s">
        <v>184</v>
      </c>
      <c r="F19" s="215"/>
    </row>
    <row r="20" spans="1:6" ht="25.5" customHeight="1" x14ac:dyDescent="0.25">
      <c r="A20" s="310" t="s">
        <v>231</v>
      </c>
      <c r="B20" s="315"/>
      <c r="C20" s="315"/>
      <c r="D20" s="315"/>
      <c r="E20" s="315"/>
      <c r="F20" s="316"/>
    </row>
    <row r="21" spans="1:6" ht="92.25" customHeight="1" x14ac:dyDescent="0.25">
      <c r="A21" s="215">
        <v>1</v>
      </c>
      <c r="B21" s="215" t="s">
        <v>244</v>
      </c>
      <c r="C21" s="89" t="s">
        <v>332</v>
      </c>
      <c r="D21" s="215"/>
      <c r="E21" s="215"/>
      <c r="F21" s="215"/>
    </row>
    <row r="22" spans="1:6" ht="216.75" x14ac:dyDescent="0.25">
      <c r="A22" s="219">
        <v>2</v>
      </c>
      <c r="B22" s="215" t="s">
        <v>116</v>
      </c>
      <c r="C22" s="89" t="s">
        <v>190</v>
      </c>
      <c r="D22" s="215" t="s">
        <v>4</v>
      </c>
      <c r="E22" s="215" t="s">
        <v>191</v>
      </c>
      <c r="F22" s="220"/>
    </row>
    <row r="23" spans="1:6" ht="191.25" x14ac:dyDescent="0.25">
      <c r="A23" s="215">
        <v>3</v>
      </c>
      <c r="B23" s="215" t="s">
        <v>330</v>
      </c>
      <c r="C23" s="89" t="s">
        <v>186</v>
      </c>
      <c r="D23" s="215" t="s">
        <v>8</v>
      </c>
      <c r="E23" s="215" t="s">
        <v>187</v>
      </c>
      <c r="F23" s="215"/>
    </row>
    <row r="24" spans="1:6" ht="280.5" x14ac:dyDescent="0.25">
      <c r="A24" s="215">
        <v>4</v>
      </c>
      <c r="B24" s="215" t="s">
        <v>331</v>
      </c>
      <c r="C24" s="89" t="s">
        <v>188</v>
      </c>
      <c r="D24" s="215" t="s">
        <v>8</v>
      </c>
      <c r="E24" s="215" t="s">
        <v>189</v>
      </c>
      <c r="F24" s="215"/>
    </row>
    <row r="25" spans="1:6" ht="25.5" customHeight="1" x14ac:dyDescent="0.25">
      <c r="A25" s="310" t="s">
        <v>129</v>
      </c>
      <c r="B25" s="315"/>
      <c r="C25" s="315"/>
      <c r="D25" s="315"/>
      <c r="E25" s="315"/>
      <c r="F25" s="316"/>
    </row>
    <row r="26" spans="1:6" ht="140.25" x14ac:dyDescent="0.25">
      <c r="A26" s="215">
        <v>1</v>
      </c>
      <c r="B26" s="215" t="s">
        <v>118</v>
      </c>
      <c r="C26" s="89" t="s">
        <v>192</v>
      </c>
      <c r="D26" s="215" t="s">
        <v>8</v>
      </c>
      <c r="E26" s="215" t="s">
        <v>193</v>
      </c>
      <c r="F26" s="215"/>
    </row>
    <row r="27" spans="1:6" x14ac:dyDescent="0.25">
      <c r="A27" s="310" t="s">
        <v>307</v>
      </c>
      <c r="B27" s="315"/>
      <c r="C27" s="315"/>
      <c r="D27" s="315"/>
      <c r="E27" s="315"/>
      <c r="F27" s="316"/>
    </row>
    <row r="28" spans="1:6" ht="204" x14ac:dyDescent="0.25">
      <c r="A28" s="218" t="s">
        <v>3</v>
      </c>
      <c r="B28" s="218" t="s">
        <v>235</v>
      </c>
      <c r="C28" s="218" t="s">
        <v>311</v>
      </c>
      <c r="D28" s="218" t="s">
        <v>314</v>
      </c>
      <c r="E28" s="218" t="s">
        <v>313</v>
      </c>
      <c r="F28" s="218"/>
    </row>
    <row r="29" spans="1:6" ht="204" x14ac:dyDescent="0.25">
      <c r="A29" s="218" t="s">
        <v>310</v>
      </c>
      <c r="B29" s="218" t="s">
        <v>237</v>
      </c>
      <c r="C29" s="218" t="s">
        <v>311</v>
      </c>
      <c r="D29" s="218" t="s">
        <v>315</v>
      </c>
      <c r="E29" s="218" t="s">
        <v>312</v>
      </c>
      <c r="F29" s="218"/>
    </row>
    <row r="30" spans="1:6" ht="25.5" customHeight="1" x14ac:dyDescent="0.25">
      <c r="A30" s="310" t="s">
        <v>164</v>
      </c>
      <c r="B30" s="315"/>
      <c r="C30" s="315"/>
      <c r="D30" s="315"/>
      <c r="E30" s="315"/>
      <c r="F30" s="316"/>
    </row>
    <row r="31" spans="1:6" ht="306" x14ac:dyDescent="0.25">
      <c r="A31" s="215">
        <v>1</v>
      </c>
      <c r="B31" s="215" t="s">
        <v>417</v>
      </c>
      <c r="C31" s="215" t="s">
        <v>194</v>
      </c>
      <c r="D31" s="215" t="s">
        <v>5</v>
      </c>
      <c r="E31" s="215" t="s">
        <v>195</v>
      </c>
      <c r="F31" s="215"/>
    </row>
    <row r="32" spans="1:6" ht="306" x14ac:dyDescent="0.25">
      <c r="A32" s="215">
        <v>2</v>
      </c>
      <c r="B32" s="215" t="s">
        <v>416</v>
      </c>
      <c r="C32" s="215" t="s">
        <v>196</v>
      </c>
      <c r="D32" s="215" t="s">
        <v>5</v>
      </c>
      <c r="E32" s="215" t="s">
        <v>197</v>
      </c>
      <c r="F32" s="215"/>
    </row>
    <row r="33" spans="1:6" ht="136.5" customHeight="1" x14ac:dyDescent="0.25">
      <c r="A33" s="243">
        <v>3</v>
      </c>
      <c r="B33" s="244" t="s">
        <v>529</v>
      </c>
      <c r="C33" s="244" t="s">
        <v>534</v>
      </c>
      <c r="D33" s="245" t="s">
        <v>533</v>
      </c>
      <c r="E33" s="244" t="s">
        <v>532</v>
      </c>
      <c r="F33" s="246"/>
    </row>
    <row r="34" spans="1:6" ht="15.75" x14ac:dyDescent="0.25">
      <c r="A34" s="10"/>
    </row>
    <row r="35" spans="1:6" x14ac:dyDescent="0.25">
      <c r="A35" s="23"/>
    </row>
  </sheetData>
  <mergeCells count="13">
    <mergeCell ref="A1:F1"/>
    <mergeCell ref="A2:F2"/>
    <mergeCell ref="A3:F3"/>
    <mergeCell ref="A5:F5"/>
    <mergeCell ref="A6:F6"/>
    <mergeCell ref="A16:F16"/>
    <mergeCell ref="A20:F20"/>
    <mergeCell ref="A25:F25"/>
    <mergeCell ref="A30:F30"/>
    <mergeCell ref="B8:F8"/>
    <mergeCell ref="A11:F11"/>
    <mergeCell ref="A14:F14"/>
    <mergeCell ref="A27:F27"/>
  </mergeCells>
  <pageMargins left="0.70866141732283472" right="0.5118110236220472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zoomScale="110" zoomScaleNormal="110" workbookViewId="0">
      <selection activeCell="B34" sqref="B34"/>
    </sheetView>
  </sheetViews>
  <sheetFormatPr defaultRowHeight="12.75" x14ac:dyDescent="0.2"/>
  <cols>
    <col min="1" max="1" width="6.28515625" style="57" customWidth="1"/>
    <col min="2" max="2" width="78.7109375" style="57" customWidth="1"/>
    <col min="3" max="3" width="32.5703125" style="57" customWidth="1"/>
    <col min="4" max="4" width="18" style="57" customWidth="1"/>
    <col min="5" max="5" width="15.28515625" style="57" customWidth="1"/>
    <col min="6" max="6" width="12" style="57" customWidth="1"/>
    <col min="7" max="10" width="12.42578125" style="57" customWidth="1"/>
    <col min="11" max="11" width="15.5703125" style="57" customWidth="1"/>
    <col min="12" max="12" width="13.140625" style="57" customWidth="1"/>
    <col min="13" max="256" width="9.140625" style="57"/>
    <col min="257" max="257" width="24.85546875" style="57" customWidth="1"/>
    <col min="258" max="258" width="14.140625" style="57" customWidth="1"/>
    <col min="259" max="259" width="14.28515625" style="57" customWidth="1"/>
    <col min="260" max="260" width="69.7109375" style="57" customWidth="1"/>
    <col min="261" max="261" width="17.140625" style="57" customWidth="1"/>
    <col min="262" max="262" width="15.5703125" style="57" customWidth="1"/>
    <col min="263" max="267" width="14.140625" style="57" customWidth="1"/>
    <col min="268" max="268" width="3.140625" style="57" customWidth="1"/>
    <col min="269" max="512" width="9.140625" style="57"/>
    <col min="513" max="513" width="24.85546875" style="57" customWidth="1"/>
    <col min="514" max="514" width="14.140625" style="57" customWidth="1"/>
    <col min="515" max="515" width="14.28515625" style="57" customWidth="1"/>
    <col min="516" max="516" width="69.7109375" style="57" customWidth="1"/>
    <col min="517" max="517" width="17.140625" style="57" customWidth="1"/>
    <col min="518" max="518" width="15.5703125" style="57" customWidth="1"/>
    <col min="519" max="523" width="14.140625" style="57" customWidth="1"/>
    <col min="524" max="524" width="3.140625" style="57" customWidth="1"/>
    <col min="525" max="768" width="9.140625" style="57"/>
    <col min="769" max="769" width="24.85546875" style="57" customWidth="1"/>
    <col min="770" max="770" width="14.140625" style="57" customWidth="1"/>
    <col min="771" max="771" width="14.28515625" style="57" customWidth="1"/>
    <col min="772" max="772" width="69.7109375" style="57" customWidth="1"/>
    <col min="773" max="773" width="17.140625" style="57" customWidth="1"/>
    <col min="774" max="774" width="15.5703125" style="57" customWidth="1"/>
    <col min="775" max="779" width="14.140625" style="57" customWidth="1"/>
    <col min="780" max="780" width="3.140625" style="57" customWidth="1"/>
    <col min="781" max="1024" width="9.140625" style="57"/>
    <col min="1025" max="1025" width="24.85546875" style="57" customWidth="1"/>
    <col min="1026" max="1026" width="14.140625" style="57" customWidth="1"/>
    <col min="1027" max="1027" width="14.28515625" style="57" customWidth="1"/>
    <col min="1028" max="1028" width="69.7109375" style="57" customWidth="1"/>
    <col min="1029" max="1029" width="17.140625" style="57" customWidth="1"/>
    <col min="1030" max="1030" width="15.5703125" style="57" customWidth="1"/>
    <col min="1031" max="1035" width="14.140625" style="57" customWidth="1"/>
    <col min="1036" max="1036" width="3.140625" style="57" customWidth="1"/>
    <col min="1037" max="1280" width="9.140625" style="57"/>
    <col min="1281" max="1281" width="24.85546875" style="57" customWidth="1"/>
    <col min="1282" max="1282" width="14.140625" style="57" customWidth="1"/>
    <col min="1283" max="1283" width="14.28515625" style="57" customWidth="1"/>
    <col min="1284" max="1284" width="69.7109375" style="57" customWidth="1"/>
    <col min="1285" max="1285" width="17.140625" style="57" customWidth="1"/>
    <col min="1286" max="1286" width="15.5703125" style="57" customWidth="1"/>
    <col min="1287" max="1291" width="14.140625" style="57" customWidth="1"/>
    <col min="1292" max="1292" width="3.140625" style="57" customWidth="1"/>
    <col min="1293" max="1536" width="9.140625" style="57"/>
    <col min="1537" max="1537" width="24.85546875" style="57" customWidth="1"/>
    <col min="1538" max="1538" width="14.140625" style="57" customWidth="1"/>
    <col min="1539" max="1539" width="14.28515625" style="57" customWidth="1"/>
    <col min="1540" max="1540" width="69.7109375" style="57" customWidth="1"/>
    <col min="1541" max="1541" width="17.140625" style="57" customWidth="1"/>
    <col min="1542" max="1542" width="15.5703125" style="57" customWidth="1"/>
    <col min="1543" max="1547" width="14.140625" style="57" customWidth="1"/>
    <col min="1548" max="1548" width="3.140625" style="57" customWidth="1"/>
    <col min="1549" max="1792" width="9.140625" style="57"/>
    <col min="1793" max="1793" width="24.85546875" style="57" customWidth="1"/>
    <col min="1794" max="1794" width="14.140625" style="57" customWidth="1"/>
    <col min="1795" max="1795" width="14.28515625" style="57" customWidth="1"/>
    <col min="1796" max="1796" width="69.7109375" style="57" customWidth="1"/>
    <col min="1797" max="1797" width="17.140625" style="57" customWidth="1"/>
    <col min="1798" max="1798" width="15.5703125" style="57" customWidth="1"/>
    <col min="1799" max="1803" width="14.140625" style="57" customWidth="1"/>
    <col min="1804" max="1804" width="3.140625" style="57" customWidth="1"/>
    <col min="1805" max="2048" width="9.140625" style="57"/>
    <col min="2049" max="2049" width="24.85546875" style="57" customWidth="1"/>
    <col min="2050" max="2050" width="14.140625" style="57" customWidth="1"/>
    <col min="2051" max="2051" width="14.28515625" style="57" customWidth="1"/>
    <col min="2052" max="2052" width="69.7109375" style="57" customWidth="1"/>
    <col min="2053" max="2053" width="17.140625" style="57" customWidth="1"/>
    <col min="2054" max="2054" width="15.5703125" style="57" customWidth="1"/>
    <col min="2055" max="2059" width="14.140625" style="57" customWidth="1"/>
    <col min="2060" max="2060" width="3.140625" style="57" customWidth="1"/>
    <col min="2061" max="2304" width="9.140625" style="57"/>
    <col min="2305" max="2305" width="24.85546875" style="57" customWidth="1"/>
    <col min="2306" max="2306" width="14.140625" style="57" customWidth="1"/>
    <col min="2307" max="2307" width="14.28515625" style="57" customWidth="1"/>
    <col min="2308" max="2308" width="69.7109375" style="57" customWidth="1"/>
    <col min="2309" max="2309" width="17.140625" style="57" customWidth="1"/>
    <col min="2310" max="2310" width="15.5703125" style="57" customWidth="1"/>
    <col min="2311" max="2315" width="14.140625" style="57" customWidth="1"/>
    <col min="2316" max="2316" width="3.140625" style="57" customWidth="1"/>
    <col min="2317" max="2560" width="9.140625" style="57"/>
    <col min="2561" max="2561" width="24.85546875" style="57" customWidth="1"/>
    <col min="2562" max="2562" width="14.140625" style="57" customWidth="1"/>
    <col min="2563" max="2563" width="14.28515625" style="57" customWidth="1"/>
    <col min="2564" max="2564" width="69.7109375" style="57" customWidth="1"/>
    <col min="2565" max="2565" width="17.140625" style="57" customWidth="1"/>
    <col min="2566" max="2566" width="15.5703125" style="57" customWidth="1"/>
    <col min="2567" max="2571" width="14.140625" style="57" customWidth="1"/>
    <col min="2572" max="2572" width="3.140625" style="57" customWidth="1"/>
    <col min="2573" max="2816" width="9.140625" style="57"/>
    <col min="2817" max="2817" width="24.85546875" style="57" customWidth="1"/>
    <col min="2818" max="2818" width="14.140625" style="57" customWidth="1"/>
    <col min="2819" max="2819" width="14.28515625" style="57" customWidth="1"/>
    <col min="2820" max="2820" width="69.7109375" style="57" customWidth="1"/>
    <col min="2821" max="2821" width="17.140625" style="57" customWidth="1"/>
    <col min="2822" max="2822" width="15.5703125" style="57" customWidth="1"/>
    <col min="2823" max="2827" width="14.140625" style="57" customWidth="1"/>
    <col min="2828" max="2828" width="3.140625" style="57" customWidth="1"/>
    <col min="2829" max="3072" width="9.140625" style="57"/>
    <col min="3073" max="3073" width="24.85546875" style="57" customWidth="1"/>
    <col min="3074" max="3074" width="14.140625" style="57" customWidth="1"/>
    <col min="3075" max="3075" width="14.28515625" style="57" customWidth="1"/>
    <col min="3076" max="3076" width="69.7109375" style="57" customWidth="1"/>
    <col min="3077" max="3077" width="17.140625" style="57" customWidth="1"/>
    <col min="3078" max="3078" width="15.5703125" style="57" customWidth="1"/>
    <col min="3079" max="3083" width="14.140625" style="57" customWidth="1"/>
    <col min="3084" max="3084" width="3.140625" style="57" customWidth="1"/>
    <col min="3085" max="3328" width="9.140625" style="57"/>
    <col min="3329" max="3329" width="24.85546875" style="57" customWidth="1"/>
    <col min="3330" max="3330" width="14.140625" style="57" customWidth="1"/>
    <col min="3331" max="3331" width="14.28515625" style="57" customWidth="1"/>
    <col min="3332" max="3332" width="69.7109375" style="57" customWidth="1"/>
    <col min="3333" max="3333" width="17.140625" style="57" customWidth="1"/>
    <col min="3334" max="3334" width="15.5703125" style="57" customWidth="1"/>
    <col min="3335" max="3339" width="14.140625" style="57" customWidth="1"/>
    <col min="3340" max="3340" width="3.140625" style="57" customWidth="1"/>
    <col min="3341" max="3584" width="9.140625" style="57"/>
    <col min="3585" max="3585" width="24.85546875" style="57" customWidth="1"/>
    <col min="3586" max="3586" width="14.140625" style="57" customWidth="1"/>
    <col min="3587" max="3587" width="14.28515625" style="57" customWidth="1"/>
    <col min="3588" max="3588" width="69.7109375" style="57" customWidth="1"/>
    <col min="3589" max="3589" width="17.140625" style="57" customWidth="1"/>
    <col min="3590" max="3590" width="15.5703125" style="57" customWidth="1"/>
    <col min="3591" max="3595" width="14.140625" style="57" customWidth="1"/>
    <col min="3596" max="3596" width="3.140625" style="57" customWidth="1"/>
    <col min="3597" max="3840" width="9.140625" style="57"/>
    <col min="3841" max="3841" width="24.85546875" style="57" customWidth="1"/>
    <col min="3842" max="3842" width="14.140625" style="57" customWidth="1"/>
    <col min="3843" max="3843" width="14.28515625" style="57" customWidth="1"/>
    <col min="3844" max="3844" width="69.7109375" style="57" customWidth="1"/>
    <col min="3845" max="3845" width="17.140625" style="57" customWidth="1"/>
    <col min="3846" max="3846" width="15.5703125" style="57" customWidth="1"/>
    <col min="3847" max="3851" width="14.140625" style="57" customWidth="1"/>
    <col min="3852" max="3852" width="3.140625" style="57" customWidth="1"/>
    <col min="3853" max="4096" width="9.140625" style="57"/>
    <col min="4097" max="4097" width="24.85546875" style="57" customWidth="1"/>
    <col min="4098" max="4098" width="14.140625" style="57" customWidth="1"/>
    <col min="4099" max="4099" width="14.28515625" style="57" customWidth="1"/>
    <col min="4100" max="4100" width="69.7109375" style="57" customWidth="1"/>
    <col min="4101" max="4101" width="17.140625" style="57" customWidth="1"/>
    <col min="4102" max="4102" width="15.5703125" style="57" customWidth="1"/>
    <col min="4103" max="4107" width="14.140625" style="57" customWidth="1"/>
    <col min="4108" max="4108" width="3.140625" style="57" customWidth="1"/>
    <col min="4109" max="4352" width="9.140625" style="57"/>
    <col min="4353" max="4353" width="24.85546875" style="57" customWidth="1"/>
    <col min="4354" max="4354" width="14.140625" style="57" customWidth="1"/>
    <col min="4355" max="4355" width="14.28515625" style="57" customWidth="1"/>
    <col min="4356" max="4356" width="69.7109375" style="57" customWidth="1"/>
    <col min="4357" max="4357" width="17.140625" style="57" customWidth="1"/>
    <col min="4358" max="4358" width="15.5703125" style="57" customWidth="1"/>
    <col min="4359" max="4363" width="14.140625" style="57" customWidth="1"/>
    <col min="4364" max="4364" width="3.140625" style="57" customWidth="1"/>
    <col min="4365" max="4608" width="9.140625" style="57"/>
    <col min="4609" max="4609" width="24.85546875" style="57" customWidth="1"/>
    <col min="4610" max="4610" width="14.140625" style="57" customWidth="1"/>
    <col min="4611" max="4611" width="14.28515625" style="57" customWidth="1"/>
    <col min="4612" max="4612" width="69.7109375" style="57" customWidth="1"/>
    <col min="4613" max="4613" width="17.140625" style="57" customWidth="1"/>
    <col min="4614" max="4614" width="15.5703125" style="57" customWidth="1"/>
    <col min="4615" max="4619" width="14.140625" style="57" customWidth="1"/>
    <col min="4620" max="4620" width="3.140625" style="57" customWidth="1"/>
    <col min="4621" max="4864" width="9.140625" style="57"/>
    <col min="4865" max="4865" width="24.85546875" style="57" customWidth="1"/>
    <col min="4866" max="4866" width="14.140625" style="57" customWidth="1"/>
    <col min="4867" max="4867" width="14.28515625" style="57" customWidth="1"/>
    <col min="4868" max="4868" width="69.7109375" style="57" customWidth="1"/>
    <col min="4869" max="4869" width="17.140625" style="57" customWidth="1"/>
    <col min="4870" max="4870" width="15.5703125" style="57" customWidth="1"/>
    <col min="4871" max="4875" width="14.140625" style="57" customWidth="1"/>
    <col min="4876" max="4876" width="3.140625" style="57" customWidth="1"/>
    <col min="4877" max="5120" width="9.140625" style="57"/>
    <col min="5121" max="5121" width="24.85546875" style="57" customWidth="1"/>
    <col min="5122" max="5122" width="14.140625" style="57" customWidth="1"/>
    <col min="5123" max="5123" width="14.28515625" style="57" customWidth="1"/>
    <col min="5124" max="5124" width="69.7109375" style="57" customWidth="1"/>
    <col min="5125" max="5125" width="17.140625" style="57" customWidth="1"/>
    <col min="5126" max="5126" width="15.5703125" style="57" customWidth="1"/>
    <col min="5127" max="5131" width="14.140625" style="57" customWidth="1"/>
    <col min="5132" max="5132" width="3.140625" style="57" customWidth="1"/>
    <col min="5133" max="5376" width="9.140625" style="57"/>
    <col min="5377" max="5377" width="24.85546875" style="57" customWidth="1"/>
    <col min="5378" max="5378" width="14.140625" style="57" customWidth="1"/>
    <col min="5379" max="5379" width="14.28515625" style="57" customWidth="1"/>
    <col min="5380" max="5380" width="69.7109375" style="57" customWidth="1"/>
    <col min="5381" max="5381" width="17.140625" style="57" customWidth="1"/>
    <col min="5382" max="5382" width="15.5703125" style="57" customWidth="1"/>
    <col min="5383" max="5387" width="14.140625" style="57" customWidth="1"/>
    <col min="5388" max="5388" width="3.140625" style="57" customWidth="1"/>
    <col min="5389" max="5632" width="9.140625" style="57"/>
    <col min="5633" max="5633" width="24.85546875" style="57" customWidth="1"/>
    <col min="5634" max="5634" width="14.140625" style="57" customWidth="1"/>
    <col min="5635" max="5635" width="14.28515625" style="57" customWidth="1"/>
    <col min="5636" max="5636" width="69.7109375" style="57" customWidth="1"/>
    <col min="5637" max="5637" width="17.140625" style="57" customWidth="1"/>
    <col min="5638" max="5638" width="15.5703125" style="57" customWidth="1"/>
    <col min="5639" max="5643" width="14.140625" style="57" customWidth="1"/>
    <col min="5644" max="5644" width="3.140625" style="57" customWidth="1"/>
    <col min="5645" max="5888" width="9.140625" style="57"/>
    <col min="5889" max="5889" width="24.85546875" style="57" customWidth="1"/>
    <col min="5890" max="5890" width="14.140625" style="57" customWidth="1"/>
    <col min="5891" max="5891" width="14.28515625" style="57" customWidth="1"/>
    <col min="5892" max="5892" width="69.7109375" style="57" customWidth="1"/>
    <col min="5893" max="5893" width="17.140625" style="57" customWidth="1"/>
    <col min="5894" max="5894" width="15.5703125" style="57" customWidth="1"/>
    <col min="5895" max="5899" width="14.140625" style="57" customWidth="1"/>
    <col min="5900" max="5900" width="3.140625" style="57" customWidth="1"/>
    <col min="5901" max="6144" width="9.140625" style="57"/>
    <col min="6145" max="6145" width="24.85546875" style="57" customWidth="1"/>
    <col min="6146" max="6146" width="14.140625" style="57" customWidth="1"/>
    <col min="6147" max="6147" width="14.28515625" style="57" customWidth="1"/>
    <col min="6148" max="6148" width="69.7109375" style="57" customWidth="1"/>
    <col min="6149" max="6149" width="17.140625" style="57" customWidth="1"/>
    <col min="6150" max="6150" width="15.5703125" style="57" customWidth="1"/>
    <col min="6151" max="6155" width="14.140625" style="57" customWidth="1"/>
    <col min="6156" max="6156" width="3.140625" style="57" customWidth="1"/>
    <col min="6157" max="6400" width="9.140625" style="57"/>
    <col min="6401" max="6401" width="24.85546875" style="57" customWidth="1"/>
    <col min="6402" max="6402" width="14.140625" style="57" customWidth="1"/>
    <col min="6403" max="6403" width="14.28515625" style="57" customWidth="1"/>
    <col min="6404" max="6404" width="69.7109375" style="57" customWidth="1"/>
    <col min="6405" max="6405" width="17.140625" style="57" customWidth="1"/>
    <col min="6406" max="6406" width="15.5703125" style="57" customWidth="1"/>
    <col min="6407" max="6411" width="14.140625" style="57" customWidth="1"/>
    <col min="6412" max="6412" width="3.140625" style="57" customWidth="1"/>
    <col min="6413" max="6656" width="9.140625" style="57"/>
    <col min="6657" max="6657" width="24.85546875" style="57" customWidth="1"/>
    <col min="6658" max="6658" width="14.140625" style="57" customWidth="1"/>
    <col min="6659" max="6659" width="14.28515625" style="57" customWidth="1"/>
    <col min="6660" max="6660" width="69.7109375" style="57" customWidth="1"/>
    <col min="6661" max="6661" width="17.140625" style="57" customWidth="1"/>
    <col min="6662" max="6662" width="15.5703125" style="57" customWidth="1"/>
    <col min="6663" max="6667" width="14.140625" style="57" customWidth="1"/>
    <col min="6668" max="6668" width="3.140625" style="57" customWidth="1"/>
    <col min="6669" max="6912" width="9.140625" style="57"/>
    <col min="6913" max="6913" width="24.85546875" style="57" customWidth="1"/>
    <col min="6914" max="6914" width="14.140625" style="57" customWidth="1"/>
    <col min="6915" max="6915" width="14.28515625" style="57" customWidth="1"/>
    <col min="6916" max="6916" width="69.7109375" style="57" customWidth="1"/>
    <col min="6917" max="6917" width="17.140625" style="57" customWidth="1"/>
    <col min="6918" max="6918" width="15.5703125" style="57" customWidth="1"/>
    <col min="6919" max="6923" width="14.140625" style="57" customWidth="1"/>
    <col min="6924" max="6924" width="3.140625" style="57" customWidth="1"/>
    <col min="6925" max="7168" width="9.140625" style="57"/>
    <col min="7169" max="7169" width="24.85546875" style="57" customWidth="1"/>
    <col min="7170" max="7170" width="14.140625" style="57" customWidth="1"/>
    <col min="7171" max="7171" width="14.28515625" style="57" customWidth="1"/>
    <col min="7172" max="7172" width="69.7109375" style="57" customWidth="1"/>
    <col min="7173" max="7173" width="17.140625" style="57" customWidth="1"/>
    <col min="7174" max="7174" width="15.5703125" style="57" customWidth="1"/>
    <col min="7175" max="7179" width="14.140625" style="57" customWidth="1"/>
    <col min="7180" max="7180" width="3.140625" style="57" customWidth="1"/>
    <col min="7181" max="7424" width="9.140625" style="57"/>
    <col min="7425" max="7425" width="24.85546875" style="57" customWidth="1"/>
    <col min="7426" max="7426" width="14.140625" style="57" customWidth="1"/>
    <col min="7427" max="7427" width="14.28515625" style="57" customWidth="1"/>
    <col min="7428" max="7428" width="69.7109375" style="57" customWidth="1"/>
    <col min="7429" max="7429" width="17.140625" style="57" customWidth="1"/>
    <col min="7430" max="7430" width="15.5703125" style="57" customWidth="1"/>
    <col min="7431" max="7435" width="14.140625" style="57" customWidth="1"/>
    <col min="7436" max="7436" width="3.140625" style="57" customWidth="1"/>
    <col min="7437" max="7680" width="9.140625" style="57"/>
    <col min="7681" max="7681" width="24.85546875" style="57" customWidth="1"/>
    <col min="7682" max="7682" width="14.140625" style="57" customWidth="1"/>
    <col min="7683" max="7683" width="14.28515625" style="57" customWidth="1"/>
    <col min="7684" max="7684" width="69.7109375" style="57" customWidth="1"/>
    <col min="7685" max="7685" width="17.140625" style="57" customWidth="1"/>
    <col min="7686" max="7686" width="15.5703125" style="57" customWidth="1"/>
    <col min="7687" max="7691" width="14.140625" style="57" customWidth="1"/>
    <col min="7692" max="7692" width="3.140625" style="57" customWidth="1"/>
    <col min="7693" max="7936" width="9.140625" style="57"/>
    <col min="7937" max="7937" width="24.85546875" style="57" customWidth="1"/>
    <col min="7938" max="7938" width="14.140625" style="57" customWidth="1"/>
    <col min="7939" max="7939" width="14.28515625" style="57" customWidth="1"/>
    <col min="7940" max="7940" width="69.7109375" style="57" customWidth="1"/>
    <col min="7941" max="7941" width="17.140625" style="57" customWidth="1"/>
    <col min="7942" max="7942" width="15.5703125" style="57" customWidth="1"/>
    <col min="7943" max="7947" width="14.140625" style="57" customWidth="1"/>
    <col min="7948" max="7948" width="3.140625" style="57" customWidth="1"/>
    <col min="7949" max="8192" width="9.140625" style="57"/>
    <col min="8193" max="8193" width="24.85546875" style="57" customWidth="1"/>
    <col min="8194" max="8194" width="14.140625" style="57" customWidth="1"/>
    <col min="8195" max="8195" width="14.28515625" style="57" customWidth="1"/>
    <col min="8196" max="8196" width="69.7109375" style="57" customWidth="1"/>
    <col min="8197" max="8197" width="17.140625" style="57" customWidth="1"/>
    <col min="8198" max="8198" width="15.5703125" style="57" customWidth="1"/>
    <col min="8199" max="8203" width="14.140625" style="57" customWidth="1"/>
    <col min="8204" max="8204" width="3.140625" style="57" customWidth="1"/>
    <col min="8205" max="8448" width="9.140625" style="57"/>
    <col min="8449" max="8449" width="24.85546875" style="57" customWidth="1"/>
    <col min="8450" max="8450" width="14.140625" style="57" customWidth="1"/>
    <col min="8451" max="8451" width="14.28515625" style="57" customWidth="1"/>
    <col min="8452" max="8452" width="69.7109375" style="57" customWidth="1"/>
    <col min="8453" max="8453" width="17.140625" style="57" customWidth="1"/>
    <col min="8454" max="8454" width="15.5703125" style="57" customWidth="1"/>
    <col min="8455" max="8459" width="14.140625" style="57" customWidth="1"/>
    <col min="8460" max="8460" width="3.140625" style="57" customWidth="1"/>
    <col min="8461" max="8704" width="9.140625" style="57"/>
    <col min="8705" max="8705" width="24.85546875" style="57" customWidth="1"/>
    <col min="8706" max="8706" width="14.140625" style="57" customWidth="1"/>
    <col min="8707" max="8707" width="14.28515625" style="57" customWidth="1"/>
    <col min="8708" max="8708" width="69.7109375" style="57" customWidth="1"/>
    <col min="8709" max="8709" width="17.140625" style="57" customWidth="1"/>
    <col min="8710" max="8710" width="15.5703125" style="57" customWidth="1"/>
    <col min="8711" max="8715" width="14.140625" style="57" customWidth="1"/>
    <col min="8716" max="8716" width="3.140625" style="57" customWidth="1"/>
    <col min="8717" max="8960" width="9.140625" style="57"/>
    <col min="8961" max="8961" width="24.85546875" style="57" customWidth="1"/>
    <col min="8962" max="8962" width="14.140625" style="57" customWidth="1"/>
    <col min="8963" max="8963" width="14.28515625" style="57" customWidth="1"/>
    <col min="8964" max="8964" width="69.7109375" style="57" customWidth="1"/>
    <col min="8965" max="8965" width="17.140625" style="57" customWidth="1"/>
    <col min="8966" max="8966" width="15.5703125" style="57" customWidth="1"/>
    <col min="8967" max="8971" width="14.140625" style="57" customWidth="1"/>
    <col min="8972" max="8972" width="3.140625" style="57" customWidth="1"/>
    <col min="8973" max="9216" width="9.140625" style="57"/>
    <col min="9217" max="9217" width="24.85546875" style="57" customWidth="1"/>
    <col min="9218" max="9218" width="14.140625" style="57" customWidth="1"/>
    <col min="9219" max="9219" width="14.28515625" style="57" customWidth="1"/>
    <col min="9220" max="9220" width="69.7109375" style="57" customWidth="1"/>
    <col min="9221" max="9221" width="17.140625" style="57" customWidth="1"/>
    <col min="9222" max="9222" width="15.5703125" style="57" customWidth="1"/>
    <col min="9223" max="9227" width="14.140625" style="57" customWidth="1"/>
    <col min="9228" max="9228" width="3.140625" style="57" customWidth="1"/>
    <col min="9229" max="9472" width="9.140625" style="57"/>
    <col min="9473" max="9473" width="24.85546875" style="57" customWidth="1"/>
    <col min="9474" max="9474" width="14.140625" style="57" customWidth="1"/>
    <col min="9475" max="9475" width="14.28515625" style="57" customWidth="1"/>
    <col min="9476" max="9476" width="69.7109375" style="57" customWidth="1"/>
    <col min="9477" max="9477" width="17.140625" style="57" customWidth="1"/>
    <col min="9478" max="9478" width="15.5703125" style="57" customWidth="1"/>
    <col min="9479" max="9483" width="14.140625" style="57" customWidth="1"/>
    <col min="9484" max="9484" width="3.140625" style="57" customWidth="1"/>
    <col min="9485" max="9728" width="9.140625" style="57"/>
    <col min="9729" max="9729" width="24.85546875" style="57" customWidth="1"/>
    <col min="9730" max="9730" width="14.140625" style="57" customWidth="1"/>
    <col min="9731" max="9731" width="14.28515625" style="57" customWidth="1"/>
    <col min="9732" max="9732" width="69.7109375" style="57" customWidth="1"/>
    <col min="9733" max="9733" width="17.140625" style="57" customWidth="1"/>
    <col min="9734" max="9734" width="15.5703125" style="57" customWidth="1"/>
    <col min="9735" max="9739" width="14.140625" style="57" customWidth="1"/>
    <col min="9740" max="9740" width="3.140625" style="57" customWidth="1"/>
    <col min="9741" max="9984" width="9.140625" style="57"/>
    <col min="9985" max="9985" width="24.85546875" style="57" customWidth="1"/>
    <col min="9986" max="9986" width="14.140625" style="57" customWidth="1"/>
    <col min="9987" max="9987" width="14.28515625" style="57" customWidth="1"/>
    <col min="9988" max="9988" width="69.7109375" style="57" customWidth="1"/>
    <col min="9989" max="9989" width="17.140625" style="57" customWidth="1"/>
    <col min="9990" max="9990" width="15.5703125" style="57" customWidth="1"/>
    <col min="9991" max="9995" width="14.140625" style="57" customWidth="1"/>
    <col min="9996" max="9996" width="3.140625" style="57" customWidth="1"/>
    <col min="9997" max="10240" width="9.140625" style="57"/>
    <col min="10241" max="10241" width="24.85546875" style="57" customWidth="1"/>
    <col min="10242" max="10242" width="14.140625" style="57" customWidth="1"/>
    <col min="10243" max="10243" width="14.28515625" style="57" customWidth="1"/>
    <col min="10244" max="10244" width="69.7109375" style="57" customWidth="1"/>
    <col min="10245" max="10245" width="17.140625" style="57" customWidth="1"/>
    <col min="10246" max="10246" width="15.5703125" style="57" customWidth="1"/>
    <col min="10247" max="10251" width="14.140625" style="57" customWidth="1"/>
    <col min="10252" max="10252" width="3.140625" style="57" customWidth="1"/>
    <col min="10253" max="10496" width="9.140625" style="57"/>
    <col min="10497" max="10497" width="24.85546875" style="57" customWidth="1"/>
    <col min="10498" max="10498" width="14.140625" style="57" customWidth="1"/>
    <col min="10499" max="10499" width="14.28515625" style="57" customWidth="1"/>
    <col min="10500" max="10500" width="69.7109375" style="57" customWidth="1"/>
    <col min="10501" max="10501" width="17.140625" style="57" customWidth="1"/>
    <col min="10502" max="10502" width="15.5703125" style="57" customWidth="1"/>
    <col min="10503" max="10507" width="14.140625" style="57" customWidth="1"/>
    <col min="10508" max="10508" width="3.140625" style="57" customWidth="1"/>
    <col min="10509" max="10752" width="9.140625" style="57"/>
    <col min="10753" max="10753" width="24.85546875" style="57" customWidth="1"/>
    <col min="10754" max="10754" width="14.140625" style="57" customWidth="1"/>
    <col min="10755" max="10755" width="14.28515625" style="57" customWidth="1"/>
    <col min="10756" max="10756" width="69.7109375" style="57" customWidth="1"/>
    <col min="10757" max="10757" width="17.140625" style="57" customWidth="1"/>
    <col min="10758" max="10758" width="15.5703125" style="57" customWidth="1"/>
    <col min="10759" max="10763" width="14.140625" style="57" customWidth="1"/>
    <col min="10764" max="10764" width="3.140625" style="57" customWidth="1"/>
    <col min="10765" max="11008" width="9.140625" style="57"/>
    <col min="11009" max="11009" width="24.85546875" style="57" customWidth="1"/>
    <col min="11010" max="11010" width="14.140625" style="57" customWidth="1"/>
    <col min="11011" max="11011" width="14.28515625" style="57" customWidth="1"/>
    <col min="11012" max="11012" width="69.7109375" style="57" customWidth="1"/>
    <col min="11013" max="11013" width="17.140625" style="57" customWidth="1"/>
    <col min="11014" max="11014" width="15.5703125" style="57" customWidth="1"/>
    <col min="11015" max="11019" width="14.140625" style="57" customWidth="1"/>
    <col min="11020" max="11020" width="3.140625" style="57" customWidth="1"/>
    <col min="11021" max="11264" width="9.140625" style="57"/>
    <col min="11265" max="11265" width="24.85546875" style="57" customWidth="1"/>
    <col min="11266" max="11266" width="14.140625" style="57" customWidth="1"/>
    <col min="11267" max="11267" width="14.28515625" style="57" customWidth="1"/>
    <col min="11268" max="11268" width="69.7109375" style="57" customWidth="1"/>
    <col min="11269" max="11269" width="17.140625" style="57" customWidth="1"/>
    <col min="11270" max="11270" width="15.5703125" style="57" customWidth="1"/>
    <col min="11271" max="11275" width="14.140625" style="57" customWidth="1"/>
    <col min="11276" max="11276" width="3.140625" style="57" customWidth="1"/>
    <col min="11277" max="11520" width="9.140625" style="57"/>
    <col min="11521" max="11521" width="24.85546875" style="57" customWidth="1"/>
    <col min="11522" max="11522" width="14.140625" style="57" customWidth="1"/>
    <col min="11523" max="11523" width="14.28515625" style="57" customWidth="1"/>
    <col min="11524" max="11524" width="69.7109375" style="57" customWidth="1"/>
    <col min="11525" max="11525" width="17.140625" style="57" customWidth="1"/>
    <col min="11526" max="11526" width="15.5703125" style="57" customWidth="1"/>
    <col min="11527" max="11531" width="14.140625" style="57" customWidth="1"/>
    <col min="11532" max="11532" width="3.140625" style="57" customWidth="1"/>
    <col min="11533" max="11776" width="9.140625" style="57"/>
    <col min="11777" max="11777" width="24.85546875" style="57" customWidth="1"/>
    <col min="11778" max="11778" width="14.140625" style="57" customWidth="1"/>
    <col min="11779" max="11779" width="14.28515625" style="57" customWidth="1"/>
    <col min="11780" max="11780" width="69.7109375" style="57" customWidth="1"/>
    <col min="11781" max="11781" width="17.140625" style="57" customWidth="1"/>
    <col min="11782" max="11782" width="15.5703125" style="57" customWidth="1"/>
    <col min="11783" max="11787" width="14.140625" style="57" customWidth="1"/>
    <col min="11788" max="11788" width="3.140625" style="57" customWidth="1"/>
    <col min="11789" max="12032" width="9.140625" style="57"/>
    <col min="12033" max="12033" width="24.85546875" style="57" customWidth="1"/>
    <col min="12034" max="12034" width="14.140625" style="57" customWidth="1"/>
    <col min="12035" max="12035" width="14.28515625" style="57" customWidth="1"/>
    <col min="12036" max="12036" width="69.7109375" style="57" customWidth="1"/>
    <col min="12037" max="12037" width="17.140625" style="57" customWidth="1"/>
    <col min="12038" max="12038" width="15.5703125" style="57" customWidth="1"/>
    <col min="12039" max="12043" width="14.140625" style="57" customWidth="1"/>
    <col min="12044" max="12044" width="3.140625" style="57" customWidth="1"/>
    <col min="12045" max="12288" width="9.140625" style="57"/>
    <col min="12289" max="12289" width="24.85546875" style="57" customWidth="1"/>
    <col min="12290" max="12290" width="14.140625" style="57" customWidth="1"/>
    <col min="12291" max="12291" width="14.28515625" style="57" customWidth="1"/>
    <col min="12292" max="12292" width="69.7109375" style="57" customWidth="1"/>
    <col min="12293" max="12293" width="17.140625" style="57" customWidth="1"/>
    <col min="12294" max="12294" width="15.5703125" style="57" customWidth="1"/>
    <col min="12295" max="12299" width="14.140625" style="57" customWidth="1"/>
    <col min="12300" max="12300" width="3.140625" style="57" customWidth="1"/>
    <col min="12301" max="12544" width="9.140625" style="57"/>
    <col min="12545" max="12545" width="24.85546875" style="57" customWidth="1"/>
    <col min="12546" max="12546" width="14.140625" style="57" customWidth="1"/>
    <col min="12547" max="12547" width="14.28515625" style="57" customWidth="1"/>
    <col min="12548" max="12548" width="69.7109375" style="57" customWidth="1"/>
    <col min="12549" max="12549" width="17.140625" style="57" customWidth="1"/>
    <col min="12550" max="12550" width="15.5703125" style="57" customWidth="1"/>
    <col min="12551" max="12555" width="14.140625" style="57" customWidth="1"/>
    <col min="12556" max="12556" width="3.140625" style="57" customWidth="1"/>
    <col min="12557" max="12800" width="9.140625" style="57"/>
    <col min="12801" max="12801" width="24.85546875" style="57" customWidth="1"/>
    <col min="12802" max="12802" width="14.140625" style="57" customWidth="1"/>
    <col min="12803" max="12803" width="14.28515625" style="57" customWidth="1"/>
    <col min="12804" max="12804" width="69.7109375" style="57" customWidth="1"/>
    <col min="12805" max="12805" width="17.140625" style="57" customWidth="1"/>
    <col min="12806" max="12806" width="15.5703125" style="57" customWidth="1"/>
    <col min="12807" max="12811" width="14.140625" style="57" customWidth="1"/>
    <col min="12812" max="12812" width="3.140625" style="57" customWidth="1"/>
    <col min="12813" max="13056" width="9.140625" style="57"/>
    <col min="13057" max="13057" width="24.85546875" style="57" customWidth="1"/>
    <col min="13058" max="13058" width="14.140625" style="57" customWidth="1"/>
    <col min="13059" max="13059" width="14.28515625" style="57" customWidth="1"/>
    <col min="13060" max="13060" width="69.7109375" style="57" customWidth="1"/>
    <col min="13061" max="13061" width="17.140625" style="57" customWidth="1"/>
    <col min="13062" max="13062" width="15.5703125" style="57" customWidth="1"/>
    <col min="13063" max="13067" width="14.140625" style="57" customWidth="1"/>
    <col min="13068" max="13068" width="3.140625" style="57" customWidth="1"/>
    <col min="13069" max="13312" width="9.140625" style="57"/>
    <col min="13313" max="13313" width="24.85546875" style="57" customWidth="1"/>
    <col min="13314" max="13314" width="14.140625" style="57" customWidth="1"/>
    <col min="13315" max="13315" width="14.28515625" style="57" customWidth="1"/>
    <col min="13316" max="13316" width="69.7109375" style="57" customWidth="1"/>
    <col min="13317" max="13317" width="17.140625" style="57" customWidth="1"/>
    <col min="13318" max="13318" width="15.5703125" style="57" customWidth="1"/>
    <col min="13319" max="13323" width="14.140625" style="57" customWidth="1"/>
    <col min="13324" max="13324" width="3.140625" style="57" customWidth="1"/>
    <col min="13325" max="13568" width="9.140625" style="57"/>
    <col min="13569" max="13569" width="24.85546875" style="57" customWidth="1"/>
    <col min="13570" max="13570" width="14.140625" style="57" customWidth="1"/>
    <col min="13571" max="13571" width="14.28515625" style="57" customWidth="1"/>
    <col min="13572" max="13572" width="69.7109375" style="57" customWidth="1"/>
    <col min="13573" max="13573" width="17.140625" style="57" customWidth="1"/>
    <col min="13574" max="13574" width="15.5703125" style="57" customWidth="1"/>
    <col min="13575" max="13579" width="14.140625" style="57" customWidth="1"/>
    <col min="13580" max="13580" width="3.140625" style="57" customWidth="1"/>
    <col min="13581" max="13824" width="9.140625" style="57"/>
    <col min="13825" max="13825" width="24.85546875" style="57" customWidth="1"/>
    <col min="13826" max="13826" width="14.140625" style="57" customWidth="1"/>
    <col min="13827" max="13827" width="14.28515625" style="57" customWidth="1"/>
    <col min="13828" max="13828" width="69.7109375" style="57" customWidth="1"/>
    <col min="13829" max="13829" width="17.140625" style="57" customWidth="1"/>
    <col min="13830" max="13830" width="15.5703125" style="57" customWidth="1"/>
    <col min="13831" max="13835" width="14.140625" style="57" customWidth="1"/>
    <col min="13836" max="13836" width="3.140625" style="57" customWidth="1"/>
    <col min="13837" max="14080" width="9.140625" style="57"/>
    <col min="14081" max="14081" width="24.85546875" style="57" customWidth="1"/>
    <col min="14082" max="14082" width="14.140625" style="57" customWidth="1"/>
    <col min="14083" max="14083" width="14.28515625" style="57" customWidth="1"/>
    <col min="14084" max="14084" width="69.7109375" style="57" customWidth="1"/>
    <col min="14085" max="14085" width="17.140625" style="57" customWidth="1"/>
    <col min="14086" max="14086" width="15.5703125" style="57" customWidth="1"/>
    <col min="14087" max="14091" width="14.140625" style="57" customWidth="1"/>
    <col min="14092" max="14092" width="3.140625" style="57" customWidth="1"/>
    <col min="14093" max="14336" width="9.140625" style="57"/>
    <col min="14337" max="14337" width="24.85546875" style="57" customWidth="1"/>
    <col min="14338" max="14338" width="14.140625" style="57" customWidth="1"/>
    <col min="14339" max="14339" width="14.28515625" style="57" customWidth="1"/>
    <col min="14340" max="14340" width="69.7109375" style="57" customWidth="1"/>
    <col min="14341" max="14341" width="17.140625" style="57" customWidth="1"/>
    <col min="14342" max="14342" width="15.5703125" style="57" customWidth="1"/>
    <col min="14343" max="14347" width="14.140625" style="57" customWidth="1"/>
    <col min="14348" max="14348" width="3.140625" style="57" customWidth="1"/>
    <col min="14349" max="14592" width="9.140625" style="57"/>
    <col min="14593" max="14593" width="24.85546875" style="57" customWidth="1"/>
    <col min="14594" max="14594" width="14.140625" style="57" customWidth="1"/>
    <col min="14595" max="14595" width="14.28515625" style="57" customWidth="1"/>
    <col min="14596" max="14596" width="69.7109375" style="57" customWidth="1"/>
    <col min="14597" max="14597" width="17.140625" style="57" customWidth="1"/>
    <col min="14598" max="14598" width="15.5703125" style="57" customWidth="1"/>
    <col min="14599" max="14603" width="14.140625" style="57" customWidth="1"/>
    <col min="14604" max="14604" width="3.140625" style="57" customWidth="1"/>
    <col min="14605" max="14848" width="9.140625" style="57"/>
    <col min="14849" max="14849" width="24.85546875" style="57" customWidth="1"/>
    <col min="14850" max="14850" width="14.140625" style="57" customWidth="1"/>
    <col min="14851" max="14851" width="14.28515625" style="57" customWidth="1"/>
    <col min="14852" max="14852" width="69.7109375" style="57" customWidth="1"/>
    <col min="14853" max="14853" width="17.140625" style="57" customWidth="1"/>
    <col min="14854" max="14854" width="15.5703125" style="57" customWidth="1"/>
    <col min="14855" max="14859" width="14.140625" style="57" customWidth="1"/>
    <col min="14860" max="14860" width="3.140625" style="57" customWidth="1"/>
    <col min="14861" max="15104" width="9.140625" style="57"/>
    <col min="15105" max="15105" width="24.85546875" style="57" customWidth="1"/>
    <col min="15106" max="15106" width="14.140625" style="57" customWidth="1"/>
    <col min="15107" max="15107" width="14.28515625" style="57" customWidth="1"/>
    <col min="15108" max="15108" width="69.7109375" style="57" customWidth="1"/>
    <col min="15109" max="15109" width="17.140625" style="57" customWidth="1"/>
    <col min="15110" max="15110" width="15.5703125" style="57" customWidth="1"/>
    <col min="15111" max="15115" width="14.140625" style="57" customWidth="1"/>
    <col min="15116" max="15116" width="3.140625" style="57" customWidth="1"/>
    <col min="15117" max="15360" width="9.140625" style="57"/>
    <col min="15361" max="15361" width="24.85546875" style="57" customWidth="1"/>
    <col min="15362" max="15362" width="14.140625" style="57" customWidth="1"/>
    <col min="15363" max="15363" width="14.28515625" style="57" customWidth="1"/>
    <col min="15364" max="15364" width="69.7109375" style="57" customWidth="1"/>
    <col min="15365" max="15365" width="17.140625" style="57" customWidth="1"/>
    <col min="15366" max="15366" width="15.5703125" style="57" customWidth="1"/>
    <col min="15367" max="15371" width="14.140625" style="57" customWidth="1"/>
    <col min="15372" max="15372" width="3.140625" style="57" customWidth="1"/>
    <col min="15373" max="15616" width="9.140625" style="57"/>
    <col min="15617" max="15617" width="24.85546875" style="57" customWidth="1"/>
    <col min="15618" max="15618" width="14.140625" style="57" customWidth="1"/>
    <col min="15619" max="15619" width="14.28515625" style="57" customWidth="1"/>
    <col min="15620" max="15620" width="69.7109375" style="57" customWidth="1"/>
    <col min="15621" max="15621" width="17.140625" style="57" customWidth="1"/>
    <col min="15622" max="15622" width="15.5703125" style="57" customWidth="1"/>
    <col min="15623" max="15627" width="14.140625" style="57" customWidth="1"/>
    <col min="15628" max="15628" width="3.140625" style="57" customWidth="1"/>
    <col min="15629" max="15872" width="9.140625" style="57"/>
    <col min="15873" max="15873" width="24.85546875" style="57" customWidth="1"/>
    <col min="15874" max="15874" width="14.140625" style="57" customWidth="1"/>
    <col min="15875" max="15875" width="14.28515625" style="57" customWidth="1"/>
    <col min="15876" max="15876" width="69.7109375" style="57" customWidth="1"/>
    <col min="15877" max="15877" width="17.140625" style="57" customWidth="1"/>
    <col min="15878" max="15878" width="15.5703125" style="57" customWidth="1"/>
    <col min="15879" max="15883" width="14.140625" style="57" customWidth="1"/>
    <col min="15884" max="15884" width="3.140625" style="57" customWidth="1"/>
    <col min="15885" max="16128" width="9.140625" style="57"/>
    <col min="16129" max="16129" width="24.85546875" style="57" customWidth="1"/>
    <col min="16130" max="16130" width="14.140625" style="57" customWidth="1"/>
    <col min="16131" max="16131" width="14.28515625" style="57" customWidth="1"/>
    <col min="16132" max="16132" width="69.7109375" style="57" customWidth="1"/>
    <col min="16133" max="16133" width="17.140625" style="57" customWidth="1"/>
    <col min="16134" max="16134" width="15.5703125" style="57" customWidth="1"/>
    <col min="16135" max="16139" width="14.140625" style="57" customWidth="1"/>
    <col min="16140" max="16140" width="3.140625" style="57" customWidth="1"/>
    <col min="16141" max="16384" width="9.140625" style="57"/>
  </cols>
  <sheetData>
    <row r="1" spans="1:11" ht="15" customHeight="1" x14ac:dyDescent="0.2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5" customHeight="1" x14ac:dyDescent="0.2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5" spans="1:11" ht="15" customHeight="1" x14ac:dyDescent="0.2">
      <c r="A5" s="266" t="s">
        <v>216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</row>
    <row r="6" spans="1:11" ht="16.5" customHeight="1" x14ac:dyDescent="0.2">
      <c r="A6" s="267" t="s">
        <v>125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</row>
    <row r="7" spans="1:11" ht="51" customHeight="1" x14ac:dyDescent="0.2">
      <c r="A7" s="268" t="s">
        <v>239</v>
      </c>
      <c r="B7" s="268" t="s">
        <v>240</v>
      </c>
      <c r="C7" s="270" t="s">
        <v>241</v>
      </c>
      <c r="D7" s="268" t="s">
        <v>119</v>
      </c>
      <c r="E7" s="268" t="s">
        <v>120</v>
      </c>
      <c r="F7" s="272" t="s">
        <v>121</v>
      </c>
      <c r="G7" s="273"/>
      <c r="H7" s="273"/>
      <c r="I7" s="273"/>
      <c r="J7" s="274"/>
      <c r="K7" s="270" t="s">
        <v>242</v>
      </c>
    </row>
    <row r="8" spans="1:11" ht="58.5" customHeight="1" x14ac:dyDescent="0.2">
      <c r="A8" s="268"/>
      <c r="B8" s="268"/>
      <c r="C8" s="271"/>
      <c r="D8" s="268"/>
      <c r="E8" s="268"/>
      <c r="F8" s="134" t="s">
        <v>9</v>
      </c>
      <c r="G8" s="134" t="s">
        <v>10</v>
      </c>
      <c r="H8" s="134" t="s">
        <v>111</v>
      </c>
      <c r="I8" s="134" t="s">
        <v>112</v>
      </c>
      <c r="J8" s="134" t="s">
        <v>113</v>
      </c>
      <c r="K8" s="271"/>
    </row>
    <row r="9" spans="1:11" ht="15.75" customHeight="1" x14ac:dyDescent="0.2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</row>
    <row r="10" spans="1:11" ht="17.25" customHeight="1" x14ac:dyDescent="0.2">
      <c r="A10" s="263" t="s">
        <v>106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</row>
    <row r="11" spans="1:11" ht="45" x14ac:dyDescent="0.2">
      <c r="A11" s="134">
        <v>1</v>
      </c>
      <c r="B11" s="136" t="s">
        <v>7</v>
      </c>
      <c r="C11" s="136" t="s">
        <v>316</v>
      </c>
      <c r="D11" s="136" t="s">
        <v>122</v>
      </c>
      <c r="E11" s="137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/>
    </row>
    <row r="12" spans="1:11" ht="30" x14ac:dyDescent="0.2">
      <c r="A12" s="134">
        <v>2</v>
      </c>
      <c r="B12" s="139" t="s">
        <v>207</v>
      </c>
      <c r="C12" s="139" t="s">
        <v>316</v>
      </c>
      <c r="D12" s="140" t="s">
        <v>123</v>
      </c>
      <c r="E12" s="138">
        <v>1</v>
      </c>
      <c r="F12" s="138">
        <v>1</v>
      </c>
      <c r="G12" s="141">
        <v>0</v>
      </c>
      <c r="H12" s="141">
        <v>0</v>
      </c>
      <c r="I12" s="141">
        <v>0</v>
      </c>
      <c r="J12" s="141">
        <v>0</v>
      </c>
      <c r="K12" s="141"/>
    </row>
    <row r="13" spans="1:11" ht="15.75" customHeight="1" x14ac:dyDescent="0.2">
      <c r="A13" s="265" t="s">
        <v>126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1" ht="29.25" customHeight="1" x14ac:dyDescent="0.2">
      <c r="A14" s="134">
        <v>3</v>
      </c>
      <c r="B14" s="139" t="s">
        <v>211</v>
      </c>
      <c r="C14" s="139" t="s">
        <v>322</v>
      </c>
      <c r="D14" s="139" t="s">
        <v>94</v>
      </c>
      <c r="E14" s="138">
        <v>100</v>
      </c>
      <c r="F14" s="138">
        <v>200</v>
      </c>
      <c r="G14" s="138">
        <v>200</v>
      </c>
      <c r="H14" s="138">
        <v>250</v>
      </c>
      <c r="I14" s="138">
        <v>250</v>
      </c>
      <c r="J14" s="138">
        <v>250</v>
      </c>
      <c r="K14" s="138"/>
    </row>
    <row r="15" spans="1:11" ht="30" x14ac:dyDescent="0.2">
      <c r="A15" s="134">
        <v>4</v>
      </c>
      <c r="B15" s="139" t="s">
        <v>114</v>
      </c>
      <c r="C15" s="139" t="s">
        <v>323</v>
      </c>
      <c r="D15" s="142" t="s">
        <v>215</v>
      </c>
      <c r="E15" s="143">
        <v>23650</v>
      </c>
      <c r="F15" s="143">
        <v>23750</v>
      </c>
      <c r="G15" s="143">
        <v>23800</v>
      </c>
      <c r="H15" s="143">
        <v>24350</v>
      </c>
      <c r="I15" s="144">
        <v>24900</v>
      </c>
      <c r="J15" s="144">
        <v>25450</v>
      </c>
      <c r="K15" s="144"/>
    </row>
    <row r="16" spans="1:11" ht="16.5" customHeight="1" x14ac:dyDescent="0.2">
      <c r="A16" s="263" t="s">
        <v>108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 ht="32.25" customHeight="1" x14ac:dyDescent="0.2">
      <c r="A17" s="145">
        <v>5</v>
      </c>
      <c r="B17" s="146" t="s">
        <v>115</v>
      </c>
      <c r="C17" s="146" t="s">
        <v>316</v>
      </c>
      <c r="D17" s="146" t="s">
        <v>124</v>
      </c>
      <c r="E17" s="147">
        <v>100</v>
      </c>
      <c r="F17" s="147">
        <v>100</v>
      </c>
      <c r="G17" s="147">
        <v>100</v>
      </c>
      <c r="H17" s="147">
        <v>100</v>
      </c>
      <c r="I17" s="147">
        <v>100</v>
      </c>
      <c r="J17" s="147">
        <v>100</v>
      </c>
      <c r="K17" s="147"/>
    </row>
    <row r="18" spans="1:11" ht="15" customHeight="1" x14ac:dyDescent="0.2">
      <c r="A18" s="265" t="s">
        <v>229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</row>
    <row r="19" spans="1:11" ht="30" x14ac:dyDescent="0.2">
      <c r="A19" s="134">
        <v>6</v>
      </c>
      <c r="B19" s="139" t="s">
        <v>243</v>
      </c>
      <c r="C19" s="139" t="s">
        <v>316</v>
      </c>
      <c r="D19" s="146" t="s">
        <v>122</v>
      </c>
      <c r="E19" s="148">
        <v>5.56</v>
      </c>
      <c r="F19" s="148">
        <v>5.54</v>
      </c>
      <c r="G19" s="148">
        <v>5.57</v>
      </c>
      <c r="H19" s="148">
        <v>5.68</v>
      </c>
      <c r="I19" s="148">
        <v>5.74</v>
      </c>
      <c r="J19" s="148">
        <v>5.77</v>
      </c>
      <c r="K19" s="148"/>
    </row>
    <row r="20" spans="1:11" ht="26.25" customHeight="1" x14ac:dyDescent="0.2">
      <c r="A20" s="134">
        <v>7</v>
      </c>
      <c r="B20" s="139" t="s">
        <v>139</v>
      </c>
      <c r="C20" s="139" t="s">
        <v>316</v>
      </c>
      <c r="D20" s="149" t="s">
        <v>215</v>
      </c>
      <c r="E20" s="141">
        <f>10525+24832+25250+58100+8461+29694+7932</f>
        <v>164794</v>
      </c>
      <c r="F20" s="141">
        <f>11155+8011+25080+25502+59400+8546+29991</f>
        <v>167685</v>
      </c>
      <c r="G20" s="141">
        <f>11266+8095+25331+25757+59800+8631+30291</f>
        <v>169171</v>
      </c>
      <c r="H20" s="141">
        <f>11379+8176+25584+26015+60200+8717+30594</f>
        <v>170665</v>
      </c>
      <c r="I20" s="141">
        <f>11493+8257+25840+26275+60600+8804+30900</f>
        <v>172169</v>
      </c>
      <c r="J20" s="141">
        <v>173685</v>
      </c>
      <c r="K20" s="141"/>
    </row>
    <row r="21" spans="1:11" ht="26.25" customHeight="1" x14ac:dyDescent="0.2">
      <c r="A21" s="134">
        <v>8</v>
      </c>
      <c r="B21" s="139" t="s">
        <v>140</v>
      </c>
      <c r="C21" s="139" t="s">
        <v>316</v>
      </c>
      <c r="D21" s="149" t="s">
        <v>222</v>
      </c>
      <c r="E21" s="141">
        <f>138+293+354+158+104+28+428</f>
        <v>1503</v>
      </c>
      <c r="F21" s="141">
        <f>296+140+357+159+105+28+432</f>
        <v>1517</v>
      </c>
      <c r="G21" s="141">
        <f>143+299+360+161+106+29+436</f>
        <v>1534</v>
      </c>
      <c r="H21" s="141">
        <f>302+146+363+162+107+29+440</f>
        <v>1549</v>
      </c>
      <c r="I21" s="141">
        <f>305+149+366+164+108+30+444</f>
        <v>1566</v>
      </c>
      <c r="J21" s="141">
        <v>1585</v>
      </c>
      <c r="K21" s="141"/>
    </row>
    <row r="22" spans="1:11" ht="14.25" customHeight="1" x14ac:dyDescent="0.2">
      <c r="A22" s="265" t="s">
        <v>231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</row>
    <row r="23" spans="1:11" ht="14.25" customHeight="1" x14ac:dyDescent="0.2">
      <c r="A23" s="206"/>
      <c r="B23" s="206"/>
      <c r="C23" s="206"/>
      <c r="D23" s="205"/>
      <c r="E23" s="206"/>
      <c r="F23" s="206"/>
      <c r="G23" s="206"/>
      <c r="H23" s="206"/>
      <c r="I23" s="206"/>
      <c r="J23" s="206"/>
      <c r="K23" s="206"/>
    </row>
    <row r="24" spans="1:11" ht="30" customHeight="1" x14ac:dyDescent="0.2">
      <c r="A24" s="151">
        <v>9</v>
      </c>
      <c r="B24" s="142" t="s">
        <v>244</v>
      </c>
      <c r="C24" s="212" t="s">
        <v>333</v>
      </c>
      <c r="D24" s="142" t="s">
        <v>122</v>
      </c>
      <c r="E24" s="141">
        <v>50</v>
      </c>
      <c r="F24" s="141">
        <v>50</v>
      </c>
      <c r="G24" s="141">
        <v>50</v>
      </c>
      <c r="H24" s="141">
        <v>100</v>
      </c>
      <c r="I24" s="141">
        <v>100</v>
      </c>
      <c r="J24" s="141">
        <v>100</v>
      </c>
      <c r="K24" s="141"/>
    </row>
    <row r="25" spans="1:11" ht="30" customHeight="1" x14ac:dyDescent="0.2">
      <c r="A25" s="151">
        <v>10</v>
      </c>
      <c r="B25" s="142" t="s">
        <v>116</v>
      </c>
      <c r="C25" s="212" t="s">
        <v>324</v>
      </c>
      <c r="D25" s="142" t="s">
        <v>124</v>
      </c>
      <c r="E25" s="141">
        <v>100</v>
      </c>
      <c r="F25" s="141">
        <v>105</v>
      </c>
      <c r="G25" s="141">
        <v>110</v>
      </c>
      <c r="H25" s="141">
        <v>115</v>
      </c>
      <c r="I25" s="141">
        <v>120</v>
      </c>
      <c r="J25" s="141">
        <v>125</v>
      </c>
      <c r="K25" s="141"/>
    </row>
    <row r="26" spans="1:11" ht="30" customHeight="1" x14ac:dyDescent="0.2">
      <c r="A26" s="151">
        <v>11</v>
      </c>
      <c r="B26" s="142" t="s">
        <v>330</v>
      </c>
      <c r="C26" s="212" t="s">
        <v>324</v>
      </c>
      <c r="D26" s="213" t="s">
        <v>123</v>
      </c>
      <c r="E26" s="141">
        <v>0</v>
      </c>
      <c r="F26" s="141">
        <v>0</v>
      </c>
      <c r="G26" s="141">
        <v>0</v>
      </c>
      <c r="H26" s="141">
        <v>1</v>
      </c>
      <c r="I26" s="141">
        <v>0</v>
      </c>
      <c r="J26" s="141">
        <v>0</v>
      </c>
      <c r="K26" s="141"/>
    </row>
    <row r="27" spans="1:11" ht="30" customHeight="1" x14ac:dyDescent="0.2">
      <c r="A27" s="151">
        <v>12</v>
      </c>
      <c r="B27" s="142" t="s">
        <v>331</v>
      </c>
      <c r="C27" s="212" t="s">
        <v>324</v>
      </c>
      <c r="D27" s="213" t="s">
        <v>123</v>
      </c>
      <c r="E27" s="141">
        <v>0</v>
      </c>
      <c r="F27" s="141">
        <v>0</v>
      </c>
      <c r="G27" s="141">
        <v>0</v>
      </c>
      <c r="H27" s="141">
        <v>1</v>
      </c>
      <c r="I27" s="141">
        <v>0</v>
      </c>
      <c r="J27" s="141">
        <v>0</v>
      </c>
      <c r="K27" s="141"/>
    </row>
    <row r="28" spans="1:11" ht="18" customHeight="1" x14ac:dyDescent="0.2">
      <c r="A28" s="262" t="s">
        <v>129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4"/>
    </row>
    <row r="29" spans="1:11" ht="20.25" customHeight="1" x14ac:dyDescent="0.2">
      <c r="A29" s="150">
        <v>13</v>
      </c>
      <c r="B29" s="146" t="s">
        <v>118</v>
      </c>
      <c r="C29" s="146" t="s">
        <v>316</v>
      </c>
      <c r="D29" s="139" t="s">
        <v>123</v>
      </c>
      <c r="E29" s="134">
        <v>0</v>
      </c>
      <c r="F29" s="134">
        <v>0</v>
      </c>
      <c r="G29" s="134">
        <v>2</v>
      </c>
      <c r="H29" s="134">
        <v>0</v>
      </c>
      <c r="I29" s="134">
        <v>0</v>
      </c>
      <c r="J29" s="134">
        <v>0</v>
      </c>
      <c r="K29" s="134"/>
    </row>
    <row r="30" spans="1:11" ht="14.25" x14ac:dyDescent="0.2">
      <c r="A30" s="269" t="s">
        <v>233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</row>
    <row r="31" spans="1:11" ht="30" x14ac:dyDescent="0.2">
      <c r="A31" s="151">
        <v>14</v>
      </c>
      <c r="B31" s="142" t="s">
        <v>235</v>
      </c>
      <c r="C31" s="142" t="s">
        <v>316</v>
      </c>
      <c r="D31" s="156" t="s">
        <v>236</v>
      </c>
      <c r="E31" s="157">
        <v>320.54000000000002</v>
      </c>
      <c r="F31" s="157">
        <v>323.27999999999997</v>
      </c>
      <c r="G31" s="158">
        <v>336.2</v>
      </c>
      <c r="H31" s="158">
        <v>344.4</v>
      </c>
      <c r="I31" s="158">
        <v>352.6</v>
      </c>
      <c r="J31" s="158">
        <v>360.8</v>
      </c>
      <c r="K31" s="157"/>
    </row>
    <row r="32" spans="1:11" ht="15" x14ac:dyDescent="0.2">
      <c r="A32" s="151">
        <v>15</v>
      </c>
      <c r="B32" s="156" t="s">
        <v>237</v>
      </c>
      <c r="C32" s="142" t="s">
        <v>316</v>
      </c>
      <c r="D32" s="156" t="s">
        <v>238</v>
      </c>
      <c r="E32" s="157">
        <v>78</v>
      </c>
      <c r="F32" s="157">
        <v>80</v>
      </c>
      <c r="G32" s="158">
        <v>82</v>
      </c>
      <c r="H32" s="158">
        <v>84</v>
      </c>
      <c r="I32" s="158">
        <v>86</v>
      </c>
      <c r="J32" s="158">
        <v>88</v>
      </c>
      <c r="K32" s="157"/>
    </row>
    <row r="33" spans="1:11" s="58" customFormat="1" ht="14.25" x14ac:dyDescent="0.2">
      <c r="A33" s="259" t="s">
        <v>164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1"/>
    </row>
    <row r="34" spans="1:11" ht="65.25" customHeight="1" x14ac:dyDescent="0.2">
      <c r="A34" s="134">
        <v>16</v>
      </c>
      <c r="B34" s="149" t="s">
        <v>416</v>
      </c>
      <c r="C34" s="149" t="s">
        <v>322</v>
      </c>
      <c r="D34" s="149" t="s">
        <v>122</v>
      </c>
      <c r="E34" s="151">
        <v>85.7</v>
      </c>
      <c r="F34" s="152">
        <v>100</v>
      </c>
      <c r="G34" s="152">
        <v>100</v>
      </c>
      <c r="H34" s="152">
        <v>100</v>
      </c>
      <c r="I34" s="152">
        <v>100</v>
      </c>
      <c r="J34" s="152">
        <v>100</v>
      </c>
      <c r="K34" s="152"/>
    </row>
    <row r="35" spans="1:11" ht="65.25" customHeight="1" x14ac:dyDescent="0.2">
      <c r="A35" s="237">
        <v>17</v>
      </c>
      <c r="B35" s="238" t="s">
        <v>529</v>
      </c>
      <c r="C35" s="238" t="s">
        <v>316</v>
      </c>
      <c r="D35" s="238" t="s">
        <v>530</v>
      </c>
      <c r="E35" s="237">
        <v>1</v>
      </c>
      <c r="F35" s="239">
        <v>1.05</v>
      </c>
      <c r="G35" s="240" t="s">
        <v>531</v>
      </c>
      <c r="H35" s="240" t="s">
        <v>531</v>
      </c>
      <c r="I35" s="240" t="s">
        <v>531</v>
      </c>
      <c r="J35" s="240" t="s">
        <v>531</v>
      </c>
      <c r="K35" s="240"/>
    </row>
    <row r="36" spans="1:11" ht="12.75" customHeight="1" x14ac:dyDescent="0.2">
      <c r="A36" s="59" t="s">
        <v>245</v>
      </c>
      <c r="K36" s="60"/>
    </row>
    <row r="37" spans="1:11" ht="12.75" customHeight="1" x14ac:dyDescent="0.2">
      <c r="A37" s="59"/>
      <c r="K37" s="60"/>
    </row>
  </sheetData>
  <mergeCells count="20">
    <mergeCell ref="A18:K18"/>
    <mergeCell ref="A1:K1"/>
    <mergeCell ref="A2:K2"/>
    <mergeCell ref="A3:K3"/>
    <mergeCell ref="A33:K33"/>
    <mergeCell ref="A28:K28"/>
    <mergeCell ref="A22:K22"/>
    <mergeCell ref="A16:K16"/>
    <mergeCell ref="A5:K5"/>
    <mergeCell ref="A6:K6"/>
    <mergeCell ref="A7:A8"/>
    <mergeCell ref="B7:B8"/>
    <mergeCell ref="D7:D8"/>
    <mergeCell ref="E7:E8"/>
    <mergeCell ref="A30:K30"/>
    <mergeCell ref="C7:C8"/>
    <mergeCell ref="F7:J7"/>
    <mergeCell ref="K7:K8"/>
    <mergeCell ref="A13:K13"/>
    <mergeCell ref="A10:K10"/>
  </mergeCells>
  <pageMargins left="0.7" right="0.7" top="0.75" bottom="0.75" header="0.3" footer="0.3"/>
  <pageSetup paperSize="9" scale="54" orientation="landscape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4" zoomScale="120" zoomScaleNormal="120" workbookViewId="0">
      <selection activeCell="F27" sqref="F27"/>
    </sheetView>
  </sheetViews>
  <sheetFormatPr defaultRowHeight="15" x14ac:dyDescent="0.25"/>
  <cols>
    <col min="1" max="1" width="23" customWidth="1"/>
    <col min="2" max="2" width="10.85546875" customWidth="1"/>
    <col min="3" max="3" width="16.8554687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2" max="12" width="9.140625" hidden="1" customWidth="1"/>
    <col min="13" max="13" width="0.7109375" customWidth="1"/>
  </cols>
  <sheetData>
    <row r="1" spans="1:11" x14ac:dyDescent="0.25">
      <c r="A1" s="275" t="s">
        <v>11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1"/>
    </row>
    <row r="5" spans="1:11" x14ac:dyDescent="0.25">
      <c r="A5" s="280" t="s">
        <v>12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80" t="s">
        <v>130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78" t="s">
        <v>13</v>
      </c>
      <c r="B9" s="279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83" t="s">
        <v>247</v>
      </c>
      <c r="B10" s="284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thickBot="1" x14ac:dyDescent="0.3">
      <c r="A11" s="283"/>
      <c r="B11" s="28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83"/>
      <c r="B12" s="284"/>
      <c r="C12" s="282"/>
      <c r="D12" s="282"/>
      <c r="E12" s="282"/>
      <c r="F12" s="40" t="s">
        <v>9</v>
      </c>
      <c r="G12" s="40" t="s">
        <v>10</v>
      </c>
      <c r="H12" s="40" t="s">
        <v>111</v>
      </c>
      <c r="I12" s="40" t="s">
        <v>112</v>
      </c>
      <c r="J12" s="40" t="s">
        <v>113</v>
      </c>
      <c r="K12" s="40" t="s">
        <v>59</v>
      </c>
    </row>
    <row r="13" spans="1:11" ht="20.25" customHeight="1" x14ac:dyDescent="0.25">
      <c r="A13" s="283"/>
      <c r="B13" s="284"/>
      <c r="C13" s="282" t="s">
        <v>131</v>
      </c>
      <c r="D13" s="287" t="s">
        <v>16</v>
      </c>
      <c r="E13" s="287"/>
      <c r="F13" s="52">
        <f>F15+F16+F17</f>
        <v>0</v>
      </c>
      <c r="G13" s="120">
        <f t="shared" ref="G13:J13" si="0">G15+G16+G17</f>
        <v>0</v>
      </c>
      <c r="H13" s="120">
        <f t="shared" si="0"/>
        <v>0</v>
      </c>
      <c r="I13" s="120">
        <f t="shared" si="0"/>
        <v>0</v>
      </c>
      <c r="J13" s="120">
        <f t="shared" si="0"/>
        <v>0</v>
      </c>
      <c r="K13" s="120">
        <f>F13+G13+H13+I13+J13</f>
        <v>0</v>
      </c>
    </row>
    <row r="14" spans="1:11" ht="16.5" customHeight="1" x14ac:dyDescent="0.25">
      <c r="A14" s="283"/>
      <c r="B14" s="284"/>
      <c r="C14" s="282"/>
      <c r="D14" s="287" t="s">
        <v>17</v>
      </c>
      <c r="E14" s="287"/>
      <c r="F14" s="52"/>
      <c r="G14" s="52"/>
      <c r="H14" s="52"/>
      <c r="I14" s="52"/>
      <c r="J14" s="52"/>
      <c r="K14" s="120"/>
    </row>
    <row r="15" spans="1:11" ht="51" customHeight="1" x14ac:dyDescent="0.25">
      <c r="A15" s="283"/>
      <c r="B15" s="284"/>
      <c r="C15" s="282"/>
      <c r="D15" s="287" t="s">
        <v>132</v>
      </c>
      <c r="E15" s="287"/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120">
        <f t="shared" ref="K15:K17" si="1">F15+G15+H15+I15+J15</f>
        <v>0</v>
      </c>
    </row>
    <row r="16" spans="1:11" ht="25.5" customHeight="1" x14ac:dyDescent="0.25">
      <c r="A16" s="283"/>
      <c r="B16" s="284"/>
      <c r="C16" s="282"/>
      <c r="D16" s="287" t="s">
        <v>18</v>
      </c>
      <c r="E16" s="287"/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120">
        <f t="shared" si="1"/>
        <v>0</v>
      </c>
    </row>
    <row r="17" spans="1:11" ht="38.25" customHeight="1" x14ac:dyDescent="0.25">
      <c r="A17" s="285"/>
      <c r="B17" s="286"/>
      <c r="C17" s="282"/>
      <c r="D17" s="287" t="s">
        <v>19</v>
      </c>
      <c r="E17" s="287"/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120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1"/>
    </row>
  </sheetData>
  <mergeCells count="18">
    <mergeCell ref="F10:K11"/>
    <mergeCell ref="C10:C12"/>
    <mergeCell ref="D10:E12"/>
    <mergeCell ref="A10:B17"/>
    <mergeCell ref="D17:E17"/>
    <mergeCell ref="D15:E15"/>
    <mergeCell ref="C13:C17"/>
    <mergeCell ref="D13:E13"/>
    <mergeCell ref="D14:E14"/>
    <mergeCell ref="D16:E16"/>
    <mergeCell ref="A1:K1"/>
    <mergeCell ref="A2:K2"/>
    <mergeCell ref="A3:K3"/>
    <mergeCell ref="C9:K9"/>
    <mergeCell ref="A9:B9"/>
    <mergeCell ref="A5:K5"/>
    <mergeCell ref="A6:K6"/>
    <mergeCell ref="A7:K7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20" zoomScaleNormal="120" workbookViewId="0">
      <selection activeCell="F13" sqref="F13:K16"/>
    </sheetView>
  </sheetViews>
  <sheetFormatPr defaultRowHeight="15" x14ac:dyDescent="0.25"/>
  <cols>
    <col min="1" max="1" width="18" customWidth="1"/>
    <col min="2" max="2" width="17.28515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23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4"/>
    </row>
    <row r="5" spans="1:11" x14ac:dyDescent="0.25">
      <c r="A5" s="280" t="s">
        <v>24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88" t="s">
        <v>223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83"/>
      <c r="B10" s="284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x14ac:dyDescent="0.25">
      <c r="A11" s="283"/>
      <c r="B11" s="28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83"/>
      <c r="B12" s="284"/>
      <c r="C12" s="282"/>
      <c r="D12" s="282"/>
      <c r="E12" s="282"/>
      <c r="F12" s="40" t="s">
        <v>9</v>
      </c>
      <c r="G12" s="40" t="s">
        <v>10</v>
      </c>
      <c r="H12" s="40" t="s">
        <v>111</v>
      </c>
      <c r="I12" s="40" t="s">
        <v>112</v>
      </c>
      <c r="J12" s="40" t="s">
        <v>113</v>
      </c>
      <c r="K12" s="40" t="s">
        <v>15</v>
      </c>
    </row>
    <row r="13" spans="1:11" ht="20.25" customHeight="1" x14ac:dyDescent="0.25">
      <c r="A13" s="283"/>
      <c r="B13" s="284"/>
      <c r="C13" s="282" t="s">
        <v>131</v>
      </c>
      <c r="D13" s="287" t="s">
        <v>100</v>
      </c>
      <c r="E13" s="287"/>
      <c r="F13" s="132">
        <f>F14+F15+F16</f>
        <v>20018.099999999999</v>
      </c>
      <c r="G13" s="132">
        <f t="shared" ref="G13:J13" si="0">G14+G15+G16</f>
        <v>19417.099999999999</v>
      </c>
      <c r="H13" s="132">
        <f t="shared" si="0"/>
        <v>19417.099999999999</v>
      </c>
      <c r="I13" s="132">
        <f t="shared" si="0"/>
        <v>19417.099999999999</v>
      </c>
      <c r="J13" s="132">
        <f t="shared" si="0"/>
        <v>19417.099999999999</v>
      </c>
      <c r="K13" s="132">
        <f>F13+G13+H13+I13+J13</f>
        <v>97686.5</v>
      </c>
    </row>
    <row r="14" spans="1:11" ht="51" customHeight="1" x14ac:dyDescent="0.25">
      <c r="A14" s="283"/>
      <c r="B14" s="284"/>
      <c r="C14" s="282"/>
      <c r="D14" s="287" t="s">
        <v>134</v>
      </c>
      <c r="E14" s="287"/>
      <c r="F14" s="132">
        <v>19417.099999999999</v>
      </c>
      <c r="G14" s="132">
        <v>19417.099999999999</v>
      </c>
      <c r="H14" s="132">
        <v>19417.099999999999</v>
      </c>
      <c r="I14" s="132">
        <v>19417.099999999999</v>
      </c>
      <c r="J14" s="132">
        <v>19417.099999999999</v>
      </c>
      <c r="K14" s="132">
        <f t="shared" ref="K14:K16" si="1">F14+G14+H14+I14+J14</f>
        <v>97085.5</v>
      </c>
    </row>
    <row r="15" spans="1:11" ht="25.5" customHeight="1" x14ac:dyDescent="0.25">
      <c r="A15" s="283"/>
      <c r="B15" s="284"/>
      <c r="C15" s="282"/>
      <c r="D15" s="287" t="s">
        <v>18</v>
      </c>
      <c r="E15" s="287"/>
      <c r="F15" s="132">
        <v>601</v>
      </c>
      <c r="G15" s="132">
        <v>0</v>
      </c>
      <c r="H15" s="132">
        <v>0</v>
      </c>
      <c r="I15" s="132">
        <v>0</v>
      </c>
      <c r="J15" s="132">
        <v>0</v>
      </c>
      <c r="K15" s="132">
        <f t="shared" si="1"/>
        <v>601</v>
      </c>
    </row>
    <row r="16" spans="1:11" ht="38.25" customHeight="1" x14ac:dyDescent="0.25">
      <c r="A16" s="285"/>
      <c r="B16" s="286"/>
      <c r="C16" s="282"/>
      <c r="D16" s="287" t="s">
        <v>19</v>
      </c>
      <c r="E16" s="287"/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f t="shared" si="1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</row>
  </sheetData>
  <mergeCells count="17">
    <mergeCell ref="D14:E14"/>
    <mergeCell ref="A9:B9"/>
    <mergeCell ref="C9:K9"/>
    <mergeCell ref="A10:B16"/>
    <mergeCell ref="A7:K7"/>
    <mergeCell ref="D15:E15"/>
    <mergeCell ref="D16:E16"/>
    <mergeCell ref="C10:C12"/>
    <mergeCell ref="D10:E12"/>
    <mergeCell ref="F10:K11"/>
    <mergeCell ref="C13:C16"/>
    <mergeCell ref="D13:E13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F13" sqref="F13:K17"/>
    </sheetView>
  </sheetViews>
  <sheetFormatPr defaultRowHeight="15" x14ac:dyDescent="0.25"/>
  <cols>
    <col min="1" max="1" width="23" customWidth="1"/>
    <col min="2" max="2" width="18.5703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25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4"/>
    </row>
    <row r="5" spans="1:11" x14ac:dyDescent="0.25">
      <c r="A5" s="280" t="s">
        <v>26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89" t="s">
        <v>225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90" t="s">
        <v>14</v>
      </c>
      <c r="G10" s="290"/>
      <c r="H10" s="290"/>
      <c r="I10" s="290"/>
      <c r="J10" s="290"/>
      <c r="K10" s="290"/>
    </row>
    <row r="11" spans="1:11" ht="31.5" hidden="1" customHeight="1" x14ac:dyDescent="0.25">
      <c r="A11" s="293"/>
      <c r="B11" s="294"/>
      <c r="C11" s="282"/>
      <c r="D11" s="282"/>
      <c r="E11" s="282"/>
      <c r="F11" s="290"/>
      <c r="G11" s="290"/>
      <c r="H11" s="290"/>
      <c r="I11" s="290"/>
      <c r="J11" s="290"/>
      <c r="K11" s="290"/>
    </row>
    <row r="12" spans="1:11" ht="27.75" customHeight="1" x14ac:dyDescent="0.25">
      <c r="A12" s="293"/>
      <c r="B12" s="294"/>
      <c r="C12" s="282"/>
      <c r="D12" s="282"/>
      <c r="E12" s="282"/>
      <c r="F12" s="55" t="s">
        <v>9</v>
      </c>
      <c r="G12" s="55" t="s">
        <v>10</v>
      </c>
      <c r="H12" s="55" t="s">
        <v>111</v>
      </c>
      <c r="I12" s="55" t="s">
        <v>112</v>
      </c>
      <c r="J12" s="32" t="s">
        <v>137</v>
      </c>
      <c r="K12" s="32" t="s">
        <v>15</v>
      </c>
    </row>
    <row r="13" spans="1:11" ht="20.25" customHeight="1" x14ac:dyDescent="0.25">
      <c r="A13" s="293"/>
      <c r="B13" s="294"/>
      <c r="C13" s="282" t="s">
        <v>131</v>
      </c>
      <c r="D13" s="287" t="s">
        <v>16</v>
      </c>
      <c r="E13" s="287"/>
      <c r="F13" s="132">
        <f>F15+F16+F17</f>
        <v>63734.8</v>
      </c>
      <c r="G13" s="132">
        <f t="shared" ref="G13:K13" si="0">G15+G16+G17</f>
        <v>61846.8</v>
      </c>
      <c r="H13" s="132">
        <f t="shared" si="0"/>
        <v>61846.8</v>
      </c>
      <c r="I13" s="132">
        <f t="shared" si="0"/>
        <v>61846.8</v>
      </c>
      <c r="J13" s="132">
        <f t="shared" si="0"/>
        <v>61846.8</v>
      </c>
      <c r="K13" s="132">
        <f t="shared" si="0"/>
        <v>311122</v>
      </c>
    </row>
    <row r="14" spans="1:11" ht="16.5" customHeight="1" x14ac:dyDescent="0.25">
      <c r="A14" s="293"/>
      <c r="B14" s="294"/>
      <c r="C14" s="282"/>
      <c r="D14" s="287" t="s">
        <v>17</v>
      </c>
      <c r="E14" s="287"/>
      <c r="F14" s="132"/>
      <c r="G14" s="132"/>
      <c r="H14" s="132"/>
      <c r="I14" s="132"/>
      <c r="J14" s="132"/>
      <c r="K14" s="132"/>
    </row>
    <row r="15" spans="1:11" ht="51" customHeight="1" x14ac:dyDescent="0.25">
      <c r="A15" s="293"/>
      <c r="B15" s="294"/>
      <c r="C15" s="282"/>
      <c r="D15" s="287" t="s">
        <v>138</v>
      </c>
      <c r="E15" s="287"/>
      <c r="F15" s="132">
        <v>61846.8</v>
      </c>
      <c r="G15" s="132">
        <v>61846.8</v>
      </c>
      <c r="H15" s="132">
        <v>61846.8</v>
      </c>
      <c r="I15" s="132">
        <v>61846.8</v>
      </c>
      <c r="J15" s="132">
        <v>61846.8</v>
      </c>
      <c r="K15" s="132">
        <f>F15+G15+H15+I15+J15</f>
        <v>309234</v>
      </c>
    </row>
    <row r="16" spans="1:11" ht="25.5" customHeight="1" x14ac:dyDescent="0.25">
      <c r="A16" s="293"/>
      <c r="B16" s="294"/>
      <c r="C16" s="282"/>
      <c r="D16" s="287" t="s">
        <v>18</v>
      </c>
      <c r="E16" s="287"/>
      <c r="F16" s="132">
        <v>1888</v>
      </c>
      <c r="G16" s="132">
        <v>0</v>
      </c>
      <c r="H16" s="132">
        <v>0</v>
      </c>
      <c r="I16" s="132">
        <v>0</v>
      </c>
      <c r="J16" s="132">
        <v>0</v>
      </c>
      <c r="K16" s="132">
        <f t="shared" ref="K16:K17" si="1">F16+G16+H16+I16+J16</f>
        <v>1888</v>
      </c>
    </row>
    <row r="17" spans="1:11" ht="38.25" customHeight="1" x14ac:dyDescent="0.25">
      <c r="A17" s="295"/>
      <c r="B17" s="296"/>
      <c r="C17" s="282"/>
      <c r="D17" s="287" t="s">
        <v>19</v>
      </c>
      <c r="E17" s="287"/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zoomScale="120" zoomScaleNormal="120" workbookViewId="0">
      <selection activeCell="F13" sqref="F13:K17"/>
    </sheetView>
  </sheetViews>
  <sheetFormatPr defaultRowHeight="15" x14ac:dyDescent="0.25"/>
  <cols>
    <col min="1" max="1" width="23" customWidth="1"/>
    <col min="2" max="2" width="19.425781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27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4"/>
    </row>
    <row r="5" spans="1:11" x14ac:dyDescent="0.25">
      <c r="A5" s="280" t="s">
        <v>28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ht="23.25" customHeight="1" x14ac:dyDescent="0.25">
      <c r="A6" s="297" t="s">
        <v>224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4.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x14ac:dyDescent="0.25">
      <c r="A11" s="293"/>
      <c r="B11" s="29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93"/>
      <c r="B12" s="294"/>
      <c r="C12" s="282"/>
      <c r="D12" s="282"/>
      <c r="E12" s="282"/>
      <c r="F12" s="40" t="s">
        <v>9</v>
      </c>
      <c r="G12" s="40" t="s">
        <v>10</v>
      </c>
      <c r="H12" s="40" t="s">
        <v>111</v>
      </c>
      <c r="I12" s="40" t="s">
        <v>112</v>
      </c>
      <c r="J12" s="40" t="s">
        <v>137</v>
      </c>
      <c r="K12" s="40" t="s">
        <v>15</v>
      </c>
    </row>
    <row r="13" spans="1:11" ht="20.25" customHeight="1" x14ac:dyDescent="0.25">
      <c r="A13" s="293"/>
      <c r="B13" s="294"/>
      <c r="C13" s="282" t="s">
        <v>131</v>
      </c>
      <c r="D13" s="287" t="s">
        <v>16</v>
      </c>
      <c r="E13" s="287"/>
      <c r="F13" s="132">
        <f>F15+F16+F17</f>
        <v>130915.1</v>
      </c>
      <c r="G13" s="132">
        <f t="shared" ref="G13:K13" si="0">G15+G16+G17</f>
        <v>127024.1</v>
      </c>
      <c r="H13" s="132">
        <f t="shared" si="0"/>
        <v>127024.1</v>
      </c>
      <c r="I13" s="132">
        <f t="shared" si="0"/>
        <v>127024.1</v>
      </c>
      <c r="J13" s="132">
        <f t="shared" si="0"/>
        <v>127024.1</v>
      </c>
      <c r="K13" s="132">
        <f t="shared" si="0"/>
        <v>639011.5</v>
      </c>
    </row>
    <row r="14" spans="1:11" ht="16.5" customHeight="1" x14ac:dyDescent="0.25">
      <c r="A14" s="293"/>
      <c r="B14" s="294"/>
      <c r="C14" s="282"/>
      <c r="D14" s="287" t="s">
        <v>17</v>
      </c>
      <c r="E14" s="287"/>
      <c r="F14" s="132"/>
      <c r="G14" s="132"/>
      <c r="H14" s="132"/>
      <c r="I14" s="132"/>
      <c r="J14" s="132"/>
      <c r="K14" s="132"/>
    </row>
    <row r="15" spans="1:11" ht="51" customHeight="1" x14ac:dyDescent="0.25">
      <c r="A15" s="293"/>
      <c r="B15" s="294"/>
      <c r="C15" s="282"/>
      <c r="D15" s="287" t="s">
        <v>141</v>
      </c>
      <c r="E15" s="287"/>
      <c r="F15" s="132">
        <v>127024.1</v>
      </c>
      <c r="G15" s="132">
        <v>127024.1</v>
      </c>
      <c r="H15" s="132">
        <v>127024.1</v>
      </c>
      <c r="I15" s="132">
        <v>127024.1</v>
      </c>
      <c r="J15" s="132">
        <v>127024.1</v>
      </c>
      <c r="K15" s="132">
        <f>F15+G15+H15+I15+J15</f>
        <v>635120.5</v>
      </c>
    </row>
    <row r="16" spans="1:11" ht="25.5" customHeight="1" x14ac:dyDescent="0.25">
      <c r="A16" s="293"/>
      <c r="B16" s="294"/>
      <c r="C16" s="282"/>
      <c r="D16" s="287" t="s">
        <v>18</v>
      </c>
      <c r="E16" s="287"/>
      <c r="F16" s="132">
        <v>3891</v>
      </c>
      <c r="G16" s="132">
        <v>0</v>
      </c>
      <c r="H16" s="132">
        <v>0</v>
      </c>
      <c r="I16" s="132">
        <v>0</v>
      </c>
      <c r="J16" s="132">
        <v>0</v>
      </c>
      <c r="K16" s="132">
        <f t="shared" ref="K16:K17" si="1">F16+G16+H16+I16+J16</f>
        <v>3891</v>
      </c>
    </row>
    <row r="17" spans="1:11" ht="38.25" customHeight="1" x14ac:dyDescent="0.25">
      <c r="A17" s="295"/>
      <c r="B17" s="296"/>
      <c r="C17" s="282"/>
      <c r="D17" s="287" t="s">
        <v>19</v>
      </c>
      <c r="E17" s="287"/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D16:E16"/>
    <mergeCell ref="D17:E17"/>
    <mergeCell ref="C10:C12"/>
    <mergeCell ref="D10:E12"/>
    <mergeCell ref="F10:K11"/>
    <mergeCell ref="C13:C17"/>
    <mergeCell ref="D13:E13"/>
    <mergeCell ref="D14:E14"/>
    <mergeCell ref="D15:E15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20" zoomScaleNormal="120" zoomScaleSheetLayoutView="110" workbookViewId="0">
      <selection activeCell="F13" sqref="F13:K16"/>
    </sheetView>
  </sheetViews>
  <sheetFormatPr defaultRowHeight="15" x14ac:dyDescent="0.25"/>
  <cols>
    <col min="1" max="1" width="23" customWidth="1"/>
    <col min="2" max="2" width="19.710937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  <col min="13" max="13" width="9.42578125" bestFit="1" customWidth="1"/>
  </cols>
  <sheetData>
    <row r="1" spans="1:20" x14ac:dyDescent="0.25">
      <c r="A1" s="275" t="s">
        <v>29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20" x14ac:dyDescent="0.25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20" x14ac:dyDescent="0.25">
      <c r="A3" s="275" t="s">
        <v>208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20" x14ac:dyDescent="0.25">
      <c r="A4" s="54"/>
    </row>
    <row r="5" spans="1:20" x14ac:dyDescent="0.25">
      <c r="A5" s="280" t="s">
        <v>30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20" x14ac:dyDescent="0.25">
      <c r="A6" s="298" t="s">
        <v>232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</row>
    <row r="7" spans="1:20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20" x14ac:dyDescent="0.25">
      <c r="A8" s="3"/>
    </row>
    <row r="9" spans="1:20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20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90" t="s">
        <v>14</v>
      </c>
      <c r="G10" s="290"/>
      <c r="H10" s="290"/>
      <c r="I10" s="290"/>
      <c r="J10" s="290"/>
      <c r="K10" s="290"/>
      <c r="M10" s="5"/>
      <c r="N10" s="6"/>
      <c r="O10" s="5"/>
      <c r="P10" s="5"/>
      <c r="Q10" s="7"/>
      <c r="R10" s="5"/>
      <c r="S10" s="5"/>
      <c r="T10" s="5"/>
    </row>
    <row r="11" spans="1:20" ht="31.5" hidden="1" customHeight="1" x14ac:dyDescent="0.25">
      <c r="A11" s="293"/>
      <c r="B11" s="294"/>
      <c r="C11" s="282"/>
      <c r="D11" s="282"/>
      <c r="E11" s="282"/>
      <c r="F11" s="290"/>
      <c r="G11" s="290"/>
      <c r="H11" s="290"/>
      <c r="I11" s="290"/>
      <c r="J11" s="290"/>
      <c r="K11" s="290"/>
      <c r="M11" s="5"/>
      <c r="N11" s="6"/>
      <c r="O11" s="5"/>
      <c r="P11" s="5"/>
      <c r="Q11" s="7"/>
      <c r="R11" s="5"/>
      <c r="S11" s="5"/>
      <c r="T11" s="5"/>
    </row>
    <row r="12" spans="1:20" ht="27.75" customHeight="1" x14ac:dyDescent="0.25">
      <c r="A12" s="293"/>
      <c r="B12" s="294"/>
      <c r="C12" s="282"/>
      <c r="D12" s="282"/>
      <c r="E12" s="282"/>
      <c r="F12" s="61" t="s">
        <v>9</v>
      </c>
      <c r="G12" s="61" t="s">
        <v>10</v>
      </c>
      <c r="H12" s="61" t="s">
        <v>111</v>
      </c>
      <c r="I12" s="61" t="s">
        <v>112</v>
      </c>
      <c r="J12" s="55" t="s">
        <v>137</v>
      </c>
      <c r="K12" s="55" t="s">
        <v>15</v>
      </c>
      <c r="M12" s="5"/>
      <c r="N12" s="6"/>
      <c r="O12" s="5"/>
      <c r="P12" s="5"/>
      <c r="Q12" s="7"/>
      <c r="R12" s="5"/>
      <c r="S12" s="5"/>
      <c r="T12" s="5"/>
    </row>
    <row r="13" spans="1:20" ht="20.25" customHeight="1" x14ac:dyDescent="0.25">
      <c r="A13" s="293"/>
      <c r="B13" s="294"/>
      <c r="C13" s="282" t="s">
        <v>131</v>
      </c>
      <c r="D13" s="287" t="s">
        <v>16</v>
      </c>
      <c r="E13" s="287"/>
      <c r="F13" s="132">
        <f>F15+F16+F17</f>
        <v>8678</v>
      </c>
      <c r="G13" s="132">
        <f t="shared" ref="G13:K13" si="0">G15+G16+G17</f>
        <v>8500</v>
      </c>
      <c r="H13" s="132">
        <f t="shared" si="0"/>
        <v>8500</v>
      </c>
      <c r="I13" s="132">
        <f t="shared" si="0"/>
        <v>8500</v>
      </c>
      <c r="J13" s="132">
        <f t="shared" si="0"/>
        <v>8500</v>
      </c>
      <c r="K13" s="132">
        <f t="shared" si="0"/>
        <v>42678</v>
      </c>
      <c r="M13" s="5"/>
      <c r="N13" s="6"/>
      <c r="O13" s="5"/>
      <c r="P13" s="5"/>
      <c r="Q13" s="7"/>
      <c r="R13" s="5"/>
      <c r="S13" s="5"/>
      <c r="T13" s="5"/>
    </row>
    <row r="14" spans="1:20" ht="16.5" customHeight="1" x14ac:dyDescent="0.25">
      <c r="A14" s="293"/>
      <c r="B14" s="294"/>
      <c r="C14" s="282"/>
      <c r="D14" s="287" t="s">
        <v>17</v>
      </c>
      <c r="E14" s="287"/>
      <c r="F14" s="132"/>
      <c r="G14" s="132"/>
      <c r="H14" s="132"/>
      <c r="I14" s="132"/>
      <c r="J14" s="132"/>
      <c r="K14" s="132"/>
      <c r="M14" s="5"/>
      <c r="N14" s="6"/>
      <c r="O14" s="5"/>
      <c r="P14" s="5"/>
      <c r="Q14" s="7"/>
      <c r="R14" s="5"/>
      <c r="S14" s="5"/>
      <c r="T14" s="5"/>
    </row>
    <row r="15" spans="1:20" ht="51" customHeight="1" x14ac:dyDescent="0.25">
      <c r="A15" s="293"/>
      <c r="B15" s="294"/>
      <c r="C15" s="282"/>
      <c r="D15" s="287" t="s">
        <v>141</v>
      </c>
      <c r="E15" s="287"/>
      <c r="F15" s="132">
        <v>8530</v>
      </c>
      <c r="G15" s="132">
        <v>8500</v>
      </c>
      <c r="H15" s="132">
        <v>8500</v>
      </c>
      <c r="I15" s="132">
        <v>8500</v>
      </c>
      <c r="J15" s="132">
        <v>8500</v>
      </c>
      <c r="K15" s="132">
        <f>F15+G15+H15+I15+J15</f>
        <v>42530</v>
      </c>
      <c r="M15" s="5"/>
      <c r="N15" s="6"/>
      <c r="O15" s="5"/>
      <c r="P15" s="5"/>
      <c r="Q15" s="7"/>
      <c r="R15" s="5"/>
      <c r="S15" s="5"/>
      <c r="T15" s="5"/>
    </row>
    <row r="16" spans="1:20" ht="36.75" customHeight="1" x14ac:dyDescent="0.25">
      <c r="A16" s="293"/>
      <c r="B16" s="294"/>
      <c r="C16" s="282"/>
      <c r="D16" s="287" t="s">
        <v>18</v>
      </c>
      <c r="E16" s="287"/>
      <c r="F16" s="132">
        <v>148</v>
      </c>
      <c r="G16" s="132">
        <v>0</v>
      </c>
      <c r="H16" s="132">
        <v>0</v>
      </c>
      <c r="I16" s="132">
        <v>0</v>
      </c>
      <c r="J16" s="132">
        <v>0</v>
      </c>
      <c r="K16" s="132">
        <f t="shared" ref="K16:K17" si="1">F16+G16+H16+I16+J16</f>
        <v>148</v>
      </c>
      <c r="M16" s="5"/>
      <c r="N16" s="6"/>
      <c r="O16" s="5"/>
      <c r="P16" s="5"/>
      <c r="Q16" s="7"/>
      <c r="R16" s="5"/>
      <c r="S16" s="5"/>
      <c r="T16" s="5"/>
    </row>
    <row r="17" spans="1:20" ht="39.75" customHeight="1" x14ac:dyDescent="0.25">
      <c r="A17" s="295"/>
      <c r="B17" s="296"/>
      <c r="C17" s="282"/>
      <c r="D17" s="287" t="s">
        <v>19</v>
      </c>
      <c r="E17" s="287"/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121">
        <f t="shared" si="1"/>
        <v>0</v>
      </c>
      <c r="M17" s="5"/>
      <c r="N17" s="6"/>
      <c r="O17" s="5"/>
      <c r="P17" s="5"/>
      <c r="Q17" s="7"/>
      <c r="R17" s="5"/>
      <c r="S17" s="5"/>
      <c r="T17" s="5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0" x14ac:dyDescent="0.25">
      <c r="A19" s="54"/>
    </row>
  </sheetData>
  <mergeCells count="18">
    <mergeCell ref="D16:E16"/>
    <mergeCell ref="D17:E17"/>
    <mergeCell ref="A10:B17"/>
    <mergeCell ref="A9:B9"/>
    <mergeCell ref="C9:K9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R12" sqref="R12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31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4"/>
    </row>
    <row r="5" spans="1:11" x14ac:dyDescent="0.25">
      <c r="A5" s="280" t="s">
        <v>32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98" t="s">
        <v>142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x14ac:dyDescent="0.25">
      <c r="A11" s="293"/>
      <c r="B11" s="29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93"/>
      <c r="B12" s="294"/>
      <c r="C12" s="282"/>
      <c r="D12" s="282"/>
      <c r="E12" s="282"/>
      <c r="F12" s="63" t="s">
        <v>9</v>
      </c>
      <c r="G12" s="63" t="s">
        <v>10</v>
      </c>
      <c r="H12" s="63" t="s">
        <v>111</v>
      </c>
      <c r="I12" s="63" t="s">
        <v>112</v>
      </c>
      <c r="J12" s="63" t="s">
        <v>137</v>
      </c>
      <c r="K12" s="63" t="s">
        <v>15</v>
      </c>
    </row>
    <row r="13" spans="1:11" ht="20.25" customHeight="1" x14ac:dyDescent="0.25">
      <c r="A13" s="293"/>
      <c r="B13" s="294"/>
      <c r="C13" s="282" t="s">
        <v>131</v>
      </c>
      <c r="D13" s="287" t="s">
        <v>16</v>
      </c>
      <c r="E13" s="287"/>
      <c r="F13" s="247">
        <f>F15+F16+F17</f>
        <v>137357</v>
      </c>
      <c r="G13" s="247">
        <f t="shared" ref="G13:K13" si="0">G15+G16+G17</f>
        <v>366778.6</v>
      </c>
      <c r="H13" s="247">
        <f t="shared" si="0"/>
        <v>1000</v>
      </c>
      <c r="I13" s="247">
        <f t="shared" si="0"/>
        <v>1000</v>
      </c>
      <c r="J13" s="247">
        <f t="shared" si="0"/>
        <v>1000</v>
      </c>
      <c r="K13" s="247">
        <f t="shared" si="0"/>
        <v>507135.6</v>
      </c>
    </row>
    <row r="14" spans="1:11" ht="16.5" customHeight="1" x14ac:dyDescent="0.25">
      <c r="A14" s="293"/>
      <c r="B14" s="294"/>
      <c r="C14" s="282"/>
      <c r="D14" s="287" t="s">
        <v>17</v>
      </c>
      <c r="E14" s="287"/>
      <c r="F14" s="247"/>
      <c r="G14" s="247"/>
      <c r="H14" s="247"/>
      <c r="I14" s="247"/>
      <c r="J14" s="247"/>
      <c r="K14" s="247"/>
    </row>
    <row r="15" spans="1:11" ht="47.25" customHeight="1" x14ac:dyDescent="0.25">
      <c r="A15" s="293"/>
      <c r="B15" s="294"/>
      <c r="C15" s="282"/>
      <c r="D15" s="287" t="s">
        <v>143</v>
      </c>
      <c r="E15" s="287"/>
      <c r="F15" s="247">
        <v>16592.2</v>
      </c>
      <c r="G15" s="247">
        <v>58815.6</v>
      </c>
      <c r="H15" s="247">
        <v>1000</v>
      </c>
      <c r="I15" s="247">
        <v>1000</v>
      </c>
      <c r="J15" s="247">
        <v>1000</v>
      </c>
      <c r="K15" s="247">
        <f>F15+G15+H15+I15+J15</f>
        <v>78407.8</v>
      </c>
    </row>
    <row r="16" spans="1:11" ht="29.25" customHeight="1" x14ac:dyDescent="0.25">
      <c r="A16" s="293"/>
      <c r="B16" s="294"/>
      <c r="C16" s="282"/>
      <c r="D16" s="287" t="s">
        <v>18</v>
      </c>
      <c r="E16" s="287"/>
      <c r="F16" s="247">
        <v>120764.8</v>
      </c>
      <c r="G16" s="247">
        <v>307963</v>
      </c>
      <c r="H16" s="247">
        <v>0</v>
      </c>
      <c r="I16" s="247">
        <v>0</v>
      </c>
      <c r="J16" s="247">
        <v>0</v>
      </c>
      <c r="K16" s="247">
        <f t="shared" ref="K16:K17" si="1">F16+G16+H16+I16+J16</f>
        <v>428727.8</v>
      </c>
    </row>
    <row r="17" spans="1:11" ht="38.25" customHeight="1" x14ac:dyDescent="0.25">
      <c r="A17" s="295"/>
      <c r="B17" s="296"/>
      <c r="C17" s="282"/>
      <c r="D17" s="287" t="s">
        <v>19</v>
      </c>
      <c r="E17" s="287"/>
      <c r="F17" s="247">
        <v>0</v>
      </c>
      <c r="G17" s="247">
        <v>0</v>
      </c>
      <c r="H17" s="247">
        <v>0</v>
      </c>
      <c r="I17" s="247">
        <v>0</v>
      </c>
      <c r="J17" s="247">
        <v>0</v>
      </c>
      <c r="K17" s="247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4"/>
      <c r="H18" s="2"/>
      <c r="I18" s="2"/>
      <c r="J18" s="2"/>
      <c r="K18" s="2"/>
    </row>
    <row r="19" spans="1:11" x14ac:dyDescent="0.25">
      <c r="A19" s="4"/>
    </row>
  </sheetData>
  <mergeCells count="18">
    <mergeCell ref="A10:B17"/>
    <mergeCell ref="C10:C12"/>
    <mergeCell ref="D10:E12"/>
    <mergeCell ref="F10:K11"/>
    <mergeCell ref="C13:C17"/>
    <mergeCell ref="D13:E13"/>
    <mergeCell ref="D14:E14"/>
    <mergeCell ref="D15:E15"/>
    <mergeCell ref="D16:E16"/>
    <mergeCell ref="D17:E17"/>
    <mergeCell ref="A9:B9"/>
    <mergeCell ref="C9:K9"/>
    <mergeCell ref="A7:K7"/>
    <mergeCell ref="A1:K1"/>
    <mergeCell ref="A2:K2"/>
    <mergeCell ref="A3:K3"/>
    <mergeCell ref="A5:K5"/>
    <mergeCell ref="A6:K6"/>
  </mergeCells>
  <pageMargins left="0.51181102362204722" right="0.5118110236220472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20" zoomScaleNormal="120" workbookViewId="0">
      <selection activeCell="F13" sqref="F13:K15"/>
    </sheetView>
  </sheetViews>
  <sheetFormatPr defaultRowHeight="15" x14ac:dyDescent="0.25"/>
  <cols>
    <col min="1" max="1" width="23" customWidth="1"/>
    <col min="2" max="2" width="23.140625" customWidth="1"/>
    <col min="3" max="3" width="13.42578125" customWidth="1"/>
    <col min="5" max="5" width="10.42578125" customWidth="1"/>
    <col min="6" max="6" width="11.7109375" customWidth="1"/>
    <col min="7" max="8" width="11" customWidth="1"/>
    <col min="9" max="9" width="10.140625" customWidth="1"/>
    <col min="10" max="10" width="10.5703125" customWidth="1"/>
    <col min="11" max="11" width="11" customWidth="1"/>
  </cols>
  <sheetData>
    <row r="1" spans="1:11" x14ac:dyDescent="0.25">
      <c r="A1" s="275" t="s">
        <v>33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x14ac:dyDescent="0.25">
      <c r="A2" s="275" t="s">
        <v>217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x14ac:dyDescent="0.25">
      <c r="A3" s="275" t="s">
        <v>209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133"/>
    </row>
    <row r="5" spans="1:11" x14ac:dyDescent="0.25">
      <c r="A5" s="280" t="s">
        <v>35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x14ac:dyDescent="0.25">
      <c r="A6" s="298" t="s">
        <v>248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</row>
    <row r="7" spans="1:11" x14ac:dyDescent="0.25">
      <c r="A7" s="280" t="s">
        <v>133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 x14ac:dyDescent="0.25">
      <c r="A8" s="3"/>
    </row>
    <row r="9" spans="1:11" ht="38.25" customHeight="1" x14ac:dyDescent="0.25">
      <c r="A9" s="287" t="s">
        <v>13</v>
      </c>
      <c r="B9" s="287"/>
      <c r="C9" s="276" t="s">
        <v>105</v>
      </c>
      <c r="D9" s="276"/>
      <c r="E9" s="276"/>
      <c r="F9" s="276"/>
      <c r="G9" s="276"/>
      <c r="H9" s="276"/>
      <c r="I9" s="276"/>
      <c r="J9" s="276"/>
      <c r="K9" s="277"/>
    </row>
    <row r="10" spans="1:11" ht="27.75" customHeight="1" x14ac:dyDescent="0.25">
      <c r="A10" s="291" t="s">
        <v>22</v>
      </c>
      <c r="B10" s="292"/>
      <c r="C10" s="282" t="s">
        <v>20</v>
      </c>
      <c r="D10" s="282" t="s">
        <v>21</v>
      </c>
      <c r="E10" s="282"/>
      <c r="F10" s="281" t="s">
        <v>14</v>
      </c>
      <c r="G10" s="281"/>
      <c r="H10" s="281"/>
      <c r="I10" s="281"/>
      <c r="J10" s="281"/>
      <c r="K10" s="281"/>
    </row>
    <row r="11" spans="1:11" ht="31.5" hidden="1" customHeight="1" x14ac:dyDescent="0.25">
      <c r="A11" s="293"/>
      <c r="B11" s="294"/>
      <c r="C11" s="282"/>
      <c r="D11" s="282"/>
      <c r="E11" s="282"/>
      <c r="F11" s="281"/>
      <c r="G11" s="281"/>
      <c r="H11" s="281"/>
      <c r="I11" s="281"/>
      <c r="J11" s="281"/>
      <c r="K11" s="281"/>
    </row>
    <row r="12" spans="1:11" ht="27.75" customHeight="1" x14ac:dyDescent="0.25">
      <c r="A12" s="293"/>
      <c r="B12" s="294"/>
      <c r="C12" s="282"/>
      <c r="D12" s="282"/>
      <c r="E12" s="282"/>
      <c r="F12" s="131" t="s">
        <v>9</v>
      </c>
      <c r="G12" s="131" t="s">
        <v>10</v>
      </c>
      <c r="H12" s="131" t="s">
        <v>111</v>
      </c>
      <c r="I12" s="131" t="s">
        <v>112</v>
      </c>
      <c r="J12" s="131" t="s">
        <v>137</v>
      </c>
      <c r="K12" s="131" t="s">
        <v>15</v>
      </c>
    </row>
    <row r="13" spans="1:11" ht="20.25" customHeight="1" x14ac:dyDescent="0.25">
      <c r="A13" s="293"/>
      <c r="B13" s="294"/>
      <c r="C13" s="282" t="s">
        <v>131</v>
      </c>
      <c r="D13" s="287" t="s">
        <v>16</v>
      </c>
      <c r="E13" s="287"/>
      <c r="F13" s="132">
        <f>F15+F16+F17</f>
        <v>9089.2000000000007</v>
      </c>
      <c r="G13" s="132">
        <f t="shared" ref="G13:K13" si="0">G15+G16+G17</f>
        <v>9097</v>
      </c>
      <c r="H13" s="132">
        <f t="shared" si="0"/>
        <v>9097</v>
      </c>
      <c r="I13" s="132">
        <f t="shared" si="0"/>
        <v>9097</v>
      </c>
      <c r="J13" s="132">
        <f t="shared" si="0"/>
        <v>9097</v>
      </c>
      <c r="K13" s="132">
        <f t="shared" si="0"/>
        <v>45477.2</v>
      </c>
    </row>
    <row r="14" spans="1:11" ht="16.5" customHeight="1" x14ac:dyDescent="0.25">
      <c r="A14" s="293"/>
      <c r="B14" s="294"/>
      <c r="C14" s="282"/>
      <c r="D14" s="287" t="s">
        <v>17</v>
      </c>
      <c r="E14" s="287"/>
      <c r="F14" s="132"/>
      <c r="G14" s="132"/>
      <c r="H14" s="132"/>
      <c r="I14" s="132"/>
      <c r="J14" s="132"/>
      <c r="K14" s="132"/>
    </row>
    <row r="15" spans="1:11" ht="47.25" customHeight="1" x14ac:dyDescent="0.25">
      <c r="A15" s="293"/>
      <c r="B15" s="294"/>
      <c r="C15" s="282"/>
      <c r="D15" s="287" t="s">
        <v>143</v>
      </c>
      <c r="E15" s="287"/>
      <c r="F15" s="132">
        <v>9089.2000000000007</v>
      </c>
      <c r="G15" s="132">
        <v>9097</v>
      </c>
      <c r="H15" s="132">
        <v>9097</v>
      </c>
      <c r="I15" s="132">
        <v>9097</v>
      </c>
      <c r="J15" s="132">
        <v>9097</v>
      </c>
      <c r="K15" s="132">
        <f>F15+G15+H15+I15+J15</f>
        <v>45477.2</v>
      </c>
    </row>
    <row r="16" spans="1:11" ht="29.25" customHeight="1" x14ac:dyDescent="0.25">
      <c r="A16" s="293"/>
      <c r="B16" s="294"/>
      <c r="C16" s="282"/>
      <c r="D16" s="287" t="s">
        <v>18</v>
      </c>
      <c r="E16" s="287"/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f t="shared" ref="K16:K17" si="1">F16+G16+H16+I16+J16</f>
        <v>0</v>
      </c>
    </row>
    <row r="17" spans="1:11" ht="38.25" customHeight="1" x14ac:dyDescent="0.25">
      <c r="A17" s="295"/>
      <c r="B17" s="296"/>
      <c r="C17" s="282"/>
      <c r="D17" s="287" t="s">
        <v>19</v>
      </c>
      <c r="E17" s="287"/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24"/>
      <c r="H18" s="2"/>
      <c r="I18" s="2"/>
      <c r="J18" s="2"/>
      <c r="K18" s="2"/>
    </row>
    <row r="19" spans="1:11" x14ac:dyDescent="0.25">
      <c r="A19" s="133"/>
    </row>
  </sheetData>
  <mergeCells count="18">
    <mergeCell ref="D16:E16"/>
    <mergeCell ref="D17:E17"/>
    <mergeCell ref="A9:B9"/>
    <mergeCell ref="C9:K9"/>
    <mergeCell ref="A10:B17"/>
    <mergeCell ref="C10:C12"/>
    <mergeCell ref="D10:E12"/>
    <mergeCell ref="F10:K11"/>
    <mergeCell ref="C13:C17"/>
    <mergeCell ref="D13:E13"/>
    <mergeCell ref="D14:E14"/>
    <mergeCell ref="D15:E15"/>
    <mergeCell ref="A7:K7"/>
    <mergeCell ref="A1:K1"/>
    <mergeCell ref="A2:K2"/>
    <mergeCell ref="A3:K3"/>
    <mergeCell ref="A5:K5"/>
    <mergeCell ref="A6:K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5</vt:i4>
      </vt:variant>
    </vt:vector>
  </HeadingPairs>
  <TitlesOfParts>
    <vt:vector size="20" baseType="lpstr">
      <vt:lpstr>Паспорт программы</vt:lpstr>
      <vt:lpstr>Прил1 Планир результ</vt:lpstr>
      <vt:lpstr>Прил 2 Паспорт подпр 1</vt:lpstr>
      <vt:lpstr>Прил 3 паспорт подпр 2</vt:lpstr>
      <vt:lpstr>Прил 4 паспорт подпр 3</vt:lpstr>
      <vt:lpstr>Прил 5 паспорт подпр 4</vt:lpstr>
      <vt:lpstr>Прилож 6 пасп подп 5</vt:lpstr>
      <vt:lpstr>Прил 7 пасп подпр 6</vt:lpstr>
      <vt:lpstr>Прил 8 пасп подпр 7</vt:lpstr>
      <vt:lpstr>Прил 9 пасп подпр 8</vt:lpstr>
      <vt:lpstr>Прил 10 Обоснов фин ресурсов</vt:lpstr>
      <vt:lpstr>Прил 11 Перечень мероприятий</vt:lpstr>
      <vt:lpstr>Прил 12 Адресный перечень об</vt:lpstr>
      <vt:lpstr>Прил 13 Адреснперечень объекта</vt:lpstr>
      <vt:lpstr>Прил 14 методика расчета</vt:lpstr>
      <vt:lpstr>'Прил 10 Обоснов фин ресурсов'!Область_печати</vt:lpstr>
      <vt:lpstr>'Прил 11 Перечень мероприятий'!Область_печати</vt:lpstr>
      <vt:lpstr>'Прил 12 Адресный перечень об'!Область_печати</vt:lpstr>
      <vt:lpstr>'Прил1 Планир результ'!Область_печати</vt:lpstr>
      <vt:lpstr>'Прилож 6 пасп подп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2018-05-10T14:47:52Z</dcterms:modified>
</cp:coreProperties>
</file>