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185" windowHeight="8985" firstSheet="9" activeTab="10"/>
  </bookViews>
  <sheets>
    <sheet name="Паспорт программы" sheetId="10" r:id="rId1"/>
    <sheet name="Прил1 Планир результ" sheetId="17" r:id="rId2"/>
    <sheet name="Прил 2 Паспорт подпр 1" sheetId="3" r:id="rId3"/>
    <sheet name="Прил 3 паспорт подпр 2" sheetId="2" r:id="rId4"/>
    <sheet name="Прил 4 паспорт подпр 3" sheetId="4" r:id="rId5"/>
    <sheet name="Прил 5 паспорт подпр 4" sheetId="5" r:id="rId6"/>
    <sheet name="Прилож 6 пасп подп 5" sheetId="19" r:id="rId7"/>
    <sheet name="Прил 7 пасп подпр 6" sheetId="7" r:id="rId8"/>
    <sheet name="Прил 8 пасп подпр 7" sheetId="21" r:id="rId9"/>
    <sheet name="Прил 9 пасп подпр 8" sheetId="8" r:id="rId10"/>
    <sheet name="Прил 10 Обоснов фин ресурсов" sheetId="12" r:id="rId11"/>
    <sheet name="Прил 11 Перечень мероприятий" sheetId="13" r:id="rId12"/>
    <sheet name="Прил 12 Адресный перечень об" sheetId="14" r:id="rId13"/>
    <sheet name="Прил 13 Адреснперечень объекта" sheetId="15" r:id="rId14"/>
    <sheet name="Прил 14 методика расчета" sheetId="16" r:id="rId15"/>
  </sheets>
  <externalReferences>
    <externalReference r:id="rId16"/>
    <externalReference r:id="rId17"/>
  </externalReferences>
  <definedNames>
    <definedName name="_xlnm.Print_Area" localSheetId="10">'Прил 10 Обоснов фин ресурсов'!$A$1:$F$130</definedName>
    <definedName name="_xlnm.Print_Area" localSheetId="11">'Прил 11 Перечень мероприятий'!$A$1:$M$610</definedName>
    <definedName name="_xlnm.Print_Area" localSheetId="12">'Прил 12 Адресный перечень об'!$A$1:$M$24</definedName>
    <definedName name="_xlnm.Print_Area" localSheetId="1">'Прил1 Планир результ'!$A$1:$K$36</definedName>
    <definedName name="_xlnm.Print_Area" localSheetId="6">'Прилож 6 пасп подп 5'!$A$1:$K$17</definedName>
  </definedNames>
  <calcPr calcId="152511"/>
</workbook>
</file>

<file path=xl/calcChain.xml><?xml version="1.0" encoding="utf-8"?>
<calcChain xmlns="http://schemas.openxmlformats.org/spreadsheetml/2006/main">
  <c r="A119" i="12" l="1"/>
  <c r="A107" i="12"/>
  <c r="E13" i="13" l="1"/>
  <c r="E25" i="13" s="1"/>
  <c r="G13" i="13"/>
  <c r="G25" i="13" s="1"/>
  <c r="H13" i="13"/>
  <c r="I13" i="13"/>
  <c r="J13" i="13"/>
  <c r="J25" i="13" s="1"/>
  <c r="K13" i="13"/>
  <c r="K25" i="13" s="1"/>
  <c r="E14" i="13"/>
  <c r="G14" i="13"/>
  <c r="H14" i="13"/>
  <c r="H26" i="13" s="1"/>
  <c r="H19" i="13" s="1"/>
  <c r="I14" i="13"/>
  <c r="J14" i="13"/>
  <c r="K14" i="13"/>
  <c r="E15" i="13"/>
  <c r="E27" i="13" s="1"/>
  <c r="I15" i="13"/>
  <c r="I27" i="13" s="1"/>
  <c r="E16" i="13"/>
  <c r="I16" i="13"/>
  <c r="F17" i="13"/>
  <c r="F18" i="13"/>
  <c r="F14" i="13" s="1"/>
  <c r="F26" i="13" s="1"/>
  <c r="G19" i="13"/>
  <c r="E20" i="13"/>
  <c r="E24" i="13" s="1"/>
  <c r="G20" i="13"/>
  <c r="H20" i="13"/>
  <c r="I20" i="13"/>
  <c r="J20" i="13"/>
  <c r="K20" i="13"/>
  <c r="F21" i="13"/>
  <c r="F13" i="13" s="1"/>
  <c r="F22" i="13"/>
  <c r="F23" i="13"/>
  <c r="H25" i="13"/>
  <c r="I25" i="13"/>
  <c r="E26" i="13"/>
  <c r="G26" i="13"/>
  <c r="J26" i="13"/>
  <c r="J19" i="13" s="1"/>
  <c r="K26" i="13"/>
  <c r="K19" i="13" s="1"/>
  <c r="K35" i="13"/>
  <c r="K31" i="13" s="1"/>
  <c r="K123" i="13" s="1"/>
  <c r="E36" i="13"/>
  <c r="E32" i="13" s="1"/>
  <c r="E124" i="13" s="1"/>
  <c r="E224" i="13" s="1"/>
  <c r="E37" i="13"/>
  <c r="G37" i="13"/>
  <c r="H37" i="13"/>
  <c r="I37" i="13"/>
  <c r="J37" i="13"/>
  <c r="K37" i="13"/>
  <c r="M37" i="13"/>
  <c r="G38" i="13"/>
  <c r="F38" i="13" s="1"/>
  <c r="F39" i="13"/>
  <c r="F40" i="13"/>
  <c r="E41" i="13"/>
  <c r="G41" i="13"/>
  <c r="H41" i="13"/>
  <c r="I41" i="13"/>
  <c r="J41" i="13"/>
  <c r="K41" i="13"/>
  <c r="F42" i="13"/>
  <c r="F43" i="13"/>
  <c r="F44" i="13"/>
  <c r="M45" i="13"/>
  <c r="E46" i="13"/>
  <c r="E47" i="13"/>
  <c r="E35" i="13" s="1"/>
  <c r="G47" i="13"/>
  <c r="G35" i="13" s="1"/>
  <c r="G31" i="13" s="1"/>
  <c r="G123" i="13" s="1"/>
  <c r="H47" i="13"/>
  <c r="H35" i="13" s="1"/>
  <c r="H31" i="13" s="1"/>
  <c r="H123" i="13" s="1"/>
  <c r="I47" i="13"/>
  <c r="I35" i="13" s="1"/>
  <c r="I31" i="13" s="1"/>
  <c r="I123" i="13" s="1"/>
  <c r="J47" i="13"/>
  <c r="J35" i="13" s="1"/>
  <c r="J31" i="13" s="1"/>
  <c r="K47" i="13"/>
  <c r="E48" i="13"/>
  <c r="G48" i="13"/>
  <c r="G36" i="13" s="1"/>
  <c r="H48" i="13"/>
  <c r="H36" i="13" s="1"/>
  <c r="I48" i="13"/>
  <c r="I36" i="13" s="1"/>
  <c r="J48" i="13"/>
  <c r="J36" i="13" s="1"/>
  <c r="J32" i="13" s="1"/>
  <c r="J124" i="13" s="1"/>
  <c r="K48" i="13"/>
  <c r="K36" i="13" s="1"/>
  <c r="E49" i="13"/>
  <c r="G49" i="13"/>
  <c r="H49" i="13"/>
  <c r="I49" i="13"/>
  <c r="J49" i="13"/>
  <c r="K49" i="13"/>
  <c r="M49" i="13"/>
  <c r="G50" i="13"/>
  <c r="H50" i="13"/>
  <c r="F51" i="13"/>
  <c r="F52" i="13"/>
  <c r="F48" i="13" s="1"/>
  <c r="F36" i="13" s="1"/>
  <c r="E53" i="13"/>
  <c r="H53" i="13"/>
  <c r="I53" i="13"/>
  <c r="J53" i="13"/>
  <c r="K53" i="13"/>
  <c r="M53" i="13"/>
  <c r="G54" i="13"/>
  <c r="F54" i="13" s="1"/>
  <c r="F53" i="13" s="1"/>
  <c r="F55" i="13"/>
  <c r="F56" i="13"/>
  <c r="E57" i="13"/>
  <c r="H57" i="13"/>
  <c r="I57" i="13"/>
  <c r="J57" i="13"/>
  <c r="K57" i="13"/>
  <c r="M57" i="13"/>
  <c r="G58" i="13"/>
  <c r="F58" i="13" s="1"/>
  <c r="F59" i="13"/>
  <c r="F60" i="13"/>
  <c r="E61" i="13"/>
  <c r="G61" i="13"/>
  <c r="J61" i="13"/>
  <c r="K61" i="13"/>
  <c r="M61" i="13"/>
  <c r="G62" i="13"/>
  <c r="H62" i="13"/>
  <c r="H61" i="13" s="1"/>
  <c r="I62" i="13"/>
  <c r="I61" i="13" s="1"/>
  <c r="J62" i="13"/>
  <c r="J46" i="13" s="1"/>
  <c r="K62" i="13"/>
  <c r="K46" i="13" s="1"/>
  <c r="F63" i="13"/>
  <c r="F64" i="13"/>
  <c r="E65" i="13"/>
  <c r="G65" i="13"/>
  <c r="H65" i="13"/>
  <c r="I65" i="13"/>
  <c r="J65" i="13"/>
  <c r="K65" i="13"/>
  <c r="M65" i="13"/>
  <c r="F66" i="13"/>
  <c r="F67" i="13"/>
  <c r="F68" i="13"/>
  <c r="E69" i="13"/>
  <c r="G69" i="13"/>
  <c r="H69" i="13"/>
  <c r="I69" i="13"/>
  <c r="J69" i="13"/>
  <c r="K69" i="13"/>
  <c r="M69" i="13"/>
  <c r="F70" i="13"/>
  <c r="F71" i="13"/>
  <c r="F72" i="13"/>
  <c r="E73" i="13"/>
  <c r="G73" i="13"/>
  <c r="H73" i="13"/>
  <c r="I73" i="13"/>
  <c r="J73" i="13"/>
  <c r="K73" i="13"/>
  <c r="M73" i="13"/>
  <c r="F74" i="13"/>
  <c r="F73" i="13" s="1"/>
  <c r="F75" i="13"/>
  <c r="F76" i="13"/>
  <c r="E77" i="13"/>
  <c r="G77" i="13"/>
  <c r="H77" i="13"/>
  <c r="I77" i="13"/>
  <c r="J77" i="13"/>
  <c r="K77" i="13"/>
  <c r="M77" i="13"/>
  <c r="F78" i="13"/>
  <c r="F79" i="13"/>
  <c r="F80" i="13"/>
  <c r="E81" i="13"/>
  <c r="G81" i="13"/>
  <c r="H81" i="13"/>
  <c r="I81" i="13"/>
  <c r="J81" i="13"/>
  <c r="K81" i="13"/>
  <c r="M81" i="13"/>
  <c r="F82" i="13"/>
  <c r="F83" i="13"/>
  <c r="F84" i="13"/>
  <c r="E85" i="13"/>
  <c r="G85" i="13"/>
  <c r="H85" i="13"/>
  <c r="I85" i="13"/>
  <c r="J85" i="13"/>
  <c r="K85" i="13"/>
  <c r="M85" i="13"/>
  <c r="F86" i="13"/>
  <c r="F87" i="13"/>
  <c r="F88" i="13"/>
  <c r="E90" i="13"/>
  <c r="E89" i="13" s="1"/>
  <c r="H90" i="13"/>
  <c r="H89" i="13" s="1"/>
  <c r="I90" i="13"/>
  <c r="J90" i="13"/>
  <c r="K90" i="13"/>
  <c r="K89" i="13" s="1"/>
  <c r="E91" i="13"/>
  <c r="E92" i="13"/>
  <c r="G92" i="13"/>
  <c r="H92" i="13"/>
  <c r="I92" i="13"/>
  <c r="J92" i="13"/>
  <c r="K92" i="13"/>
  <c r="E93" i="13"/>
  <c r="H93" i="13"/>
  <c r="I93" i="13"/>
  <c r="J93" i="13"/>
  <c r="K93" i="13"/>
  <c r="G94" i="13"/>
  <c r="F94" i="13" s="1"/>
  <c r="F95" i="13"/>
  <c r="F96" i="13"/>
  <c r="E97" i="13"/>
  <c r="H97" i="13"/>
  <c r="I97" i="13"/>
  <c r="J97" i="13"/>
  <c r="K97" i="13"/>
  <c r="G98" i="13"/>
  <c r="F98" i="13" s="1"/>
  <c r="F97" i="13" s="1"/>
  <c r="F99" i="13"/>
  <c r="F100" i="13"/>
  <c r="E101" i="13"/>
  <c r="G101" i="13"/>
  <c r="H101" i="13"/>
  <c r="I101" i="13"/>
  <c r="J101" i="13"/>
  <c r="K101" i="13"/>
  <c r="F102" i="13"/>
  <c r="G102" i="13"/>
  <c r="F103" i="13"/>
  <c r="F104" i="13"/>
  <c r="E105" i="13"/>
  <c r="H105" i="13"/>
  <c r="I105" i="13"/>
  <c r="J105" i="13"/>
  <c r="K105" i="13"/>
  <c r="G106" i="13"/>
  <c r="F106" i="13" s="1"/>
  <c r="F105" i="13" s="1"/>
  <c r="F107" i="13"/>
  <c r="F108" i="13"/>
  <c r="E109" i="13"/>
  <c r="G109" i="13"/>
  <c r="H109" i="13"/>
  <c r="I109" i="13"/>
  <c r="J109" i="13"/>
  <c r="K109" i="13"/>
  <c r="F110" i="13"/>
  <c r="F111" i="13"/>
  <c r="F112" i="13"/>
  <c r="E113" i="13"/>
  <c r="G113" i="13"/>
  <c r="H113" i="13"/>
  <c r="I113" i="13"/>
  <c r="J113" i="13"/>
  <c r="K113" i="13"/>
  <c r="F114" i="13"/>
  <c r="F115" i="13"/>
  <c r="F116" i="13"/>
  <c r="F113" i="13" s="1"/>
  <c r="E117" i="13"/>
  <c r="G117" i="13"/>
  <c r="H117" i="13"/>
  <c r="I117" i="13"/>
  <c r="J117" i="13"/>
  <c r="K117" i="13"/>
  <c r="F118" i="13"/>
  <c r="F119" i="13"/>
  <c r="F120" i="13"/>
  <c r="J123" i="13"/>
  <c r="G132" i="13"/>
  <c r="G128" i="13" s="1"/>
  <c r="G224" i="13" s="1"/>
  <c r="K132" i="13"/>
  <c r="K128" i="13" s="1"/>
  <c r="K224" i="13" s="1"/>
  <c r="G133" i="13"/>
  <c r="G129" i="13" s="1"/>
  <c r="G225" i="13" s="1"/>
  <c r="E134" i="13"/>
  <c r="G134" i="13"/>
  <c r="H134" i="13"/>
  <c r="I134" i="13"/>
  <c r="J134" i="13"/>
  <c r="K134" i="13"/>
  <c r="M134" i="13"/>
  <c r="F135" i="13"/>
  <c r="F136" i="13"/>
  <c r="F137" i="13"/>
  <c r="E138" i="13"/>
  <c r="G138" i="13"/>
  <c r="H138" i="13"/>
  <c r="I138" i="13"/>
  <c r="J138" i="13"/>
  <c r="K138" i="13"/>
  <c r="F139" i="13"/>
  <c r="F140" i="13"/>
  <c r="F141" i="13"/>
  <c r="M142" i="13"/>
  <c r="E143" i="13"/>
  <c r="E131" i="13" s="1"/>
  <c r="E144" i="13"/>
  <c r="E132" i="13" s="1"/>
  <c r="E128" i="13" s="1"/>
  <c r="E126" i="13" s="1"/>
  <c r="G144" i="13"/>
  <c r="H144" i="13"/>
  <c r="H132" i="13" s="1"/>
  <c r="H128" i="13" s="1"/>
  <c r="H224" i="13" s="1"/>
  <c r="I144" i="13"/>
  <c r="I132" i="13" s="1"/>
  <c r="I128" i="13" s="1"/>
  <c r="I224" i="13" s="1"/>
  <c r="J144" i="13"/>
  <c r="J132" i="13" s="1"/>
  <c r="J128" i="13" s="1"/>
  <c r="J224" i="13" s="1"/>
  <c r="K144" i="13"/>
  <c r="E145" i="13"/>
  <c r="E133" i="13" s="1"/>
  <c r="E129" i="13" s="1"/>
  <c r="G145" i="13"/>
  <c r="H145" i="13"/>
  <c r="H133" i="13" s="1"/>
  <c r="H129" i="13" s="1"/>
  <c r="H225" i="13" s="1"/>
  <c r="I145" i="13"/>
  <c r="I133" i="13" s="1"/>
  <c r="I129" i="13" s="1"/>
  <c r="I225" i="13" s="1"/>
  <c r="J145" i="13"/>
  <c r="J133" i="13" s="1"/>
  <c r="J129" i="13" s="1"/>
  <c r="J225" i="13" s="1"/>
  <c r="K145" i="13"/>
  <c r="K133" i="13" s="1"/>
  <c r="K129" i="13" s="1"/>
  <c r="K225" i="13" s="1"/>
  <c r="E146" i="13"/>
  <c r="G146" i="13"/>
  <c r="H146" i="13"/>
  <c r="I146" i="13"/>
  <c r="J146" i="13"/>
  <c r="K146" i="13"/>
  <c r="M146" i="13"/>
  <c r="F147" i="13"/>
  <c r="F148" i="13"/>
  <c r="F149" i="13"/>
  <c r="E150" i="13"/>
  <c r="G150" i="13"/>
  <c r="H150" i="13"/>
  <c r="I150" i="13"/>
  <c r="J150" i="13"/>
  <c r="K150" i="13"/>
  <c r="M150" i="13"/>
  <c r="F151" i="13"/>
  <c r="F152" i="13"/>
  <c r="F153" i="13"/>
  <c r="E154" i="13"/>
  <c r="G154" i="13"/>
  <c r="H154" i="13"/>
  <c r="I154" i="13"/>
  <c r="J154" i="13"/>
  <c r="K154" i="13"/>
  <c r="M154" i="13"/>
  <c r="F155" i="13"/>
  <c r="F156" i="13"/>
  <c r="F157" i="13"/>
  <c r="E158" i="13"/>
  <c r="M158" i="13"/>
  <c r="G159" i="13"/>
  <c r="G158" i="13" s="1"/>
  <c r="H159" i="13"/>
  <c r="H143" i="13" s="1"/>
  <c r="H131" i="13" s="1"/>
  <c r="H127" i="13" s="1"/>
  <c r="I159" i="13"/>
  <c r="I143" i="13" s="1"/>
  <c r="I142" i="13" s="1"/>
  <c r="J159" i="13"/>
  <c r="J143" i="13" s="1"/>
  <c r="K159" i="13"/>
  <c r="K158" i="13" s="1"/>
  <c r="F160" i="13"/>
  <c r="F161" i="13"/>
  <c r="E162" i="13"/>
  <c r="G162" i="13"/>
  <c r="H162" i="13"/>
  <c r="I162" i="13"/>
  <c r="J162" i="13"/>
  <c r="K162" i="13"/>
  <c r="M162" i="13"/>
  <c r="F163" i="13"/>
  <c r="F164" i="13"/>
  <c r="F165" i="13"/>
  <c r="E166" i="13"/>
  <c r="G166" i="13"/>
  <c r="H166" i="13"/>
  <c r="I166" i="13"/>
  <c r="J166" i="13"/>
  <c r="K166" i="13"/>
  <c r="M166" i="13"/>
  <c r="F167" i="13"/>
  <c r="F168" i="13"/>
  <c r="F169" i="13"/>
  <c r="E170" i="13"/>
  <c r="G170" i="13"/>
  <c r="H170" i="13"/>
  <c r="I170" i="13"/>
  <c r="J170" i="13"/>
  <c r="K170" i="13"/>
  <c r="M170" i="13"/>
  <c r="F171" i="13"/>
  <c r="F172" i="13"/>
  <c r="F173" i="13"/>
  <c r="E174" i="13"/>
  <c r="G174" i="13"/>
  <c r="H174" i="13"/>
  <c r="I174" i="13"/>
  <c r="J174" i="13"/>
  <c r="K174" i="13"/>
  <c r="M174" i="13"/>
  <c r="F175" i="13"/>
  <c r="F176" i="13"/>
  <c r="F177" i="13"/>
  <c r="E178" i="13"/>
  <c r="G178" i="13"/>
  <c r="H178" i="13"/>
  <c r="I178" i="13"/>
  <c r="J178" i="13"/>
  <c r="K178" i="13"/>
  <c r="M178" i="13"/>
  <c r="F179" i="13"/>
  <c r="F180" i="13"/>
  <c r="F181" i="13"/>
  <c r="E182" i="13"/>
  <c r="G182" i="13"/>
  <c r="H182" i="13"/>
  <c r="I182" i="13"/>
  <c r="J182" i="13"/>
  <c r="K182" i="13"/>
  <c r="M182" i="13"/>
  <c r="F183" i="13"/>
  <c r="F184" i="13"/>
  <c r="F185" i="13"/>
  <c r="E187" i="13"/>
  <c r="E186" i="13" s="1"/>
  <c r="G187" i="13"/>
  <c r="G186" i="13" s="1"/>
  <c r="H187" i="13"/>
  <c r="H186" i="13" s="1"/>
  <c r="I187" i="13"/>
  <c r="I186" i="13" s="1"/>
  <c r="J187" i="13"/>
  <c r="J186" i="13" s="1"/>
  <c r="K187" i="13"/>
  <c r="K186" i="13" s="1"/>
  <c r="F188" i="13"/>
  <c r="F189" i="13"/>
  <c r="E190" i="13"/>
  <c r="G190" i="13"/>
  <c r="H190" i="13"/>
  <c r="I190" i="13"/>
  <c r="J190" i="13"/>
  <c r="K190" i="13"/>
  <c r="F191" i="13"/>
  <c r="F192" i="13"/>
  <c r="F193" i="13"/>
  <c r="E194" i="13"/>
  <c r="G194" i="13"/>
  <c r="H194" i="13"/>
  <c r="I194" i="13"/>
  <c r="J194" i="13"/>
  <c r="K194" i="13"/>
  <c r="F195" i="13"/>
  <c r="F196" i="13"/>
  <c r="F197" i="13"/>
  <c r="F194" i="13" s="1"/>
  <c r="E198" i="13"/>
  <c r="G198" i="13"/>
  <c r="H198" i="13"/>
  <c r="I198" i="13"/>
  <c r="J198" i="13"/>
  <c r="K198" i="13"/>
  <c r="F199" i="13"/>
  <c r="F200" i="13"/>
  <c r="F201" i="13"/>
  <c r="E202" i="13"/>
  <c r="G202" i="13"/>
  <c r="H202" i="13"/>
  <c r="I202" i="13"/>
  <c r="J202" i="13"/>
  <c r="K202" i="13"/>
  <c r="F203" i="13"/>
  <c r="F204" i="13"/>
  <c r="F205" i="13"/>
  <c r="E206" i="13"/>
  <c r="G206" i="13"/>
  <c r="H206" i="13"/>
  <c r="I206" i="13"/>
  <c r="J206" i="13"/>
  <c r="K206" i="13"/>
  <c r="F207" i="13"/>
  <c r="F208" i="13"/>
  <c r="F209" i="13"/>
  <c r="E210" i="13"/>
  <c r="G210" i="13"/>
  <c r="H210" i="13"/>
  <c r="I210" i="13"/>
  <c r="J210" i="13"/>
  <c r="K210" i="13"/>
  <c r="F211" i="13"/>
  <c r="F212" i="13"/>
  <c r="F213" i="13"/>
  <c r="F210" i="13" s="1"/>
  <c r="E214" i="13"/>
  <c r="G214" i="13"/>
  <c r="H214" i="13"/>
  <c r="I214" i="13"/>
  <c r="J214" i="13"/>
  <c r="K214" i="13"/>
  <c r="F215" i="13"/>
  <c r="F216" i="13"/>
  <c r="F217" i="13"/>
  <c r="E218" i="13"/>
  <c r="G218" i="13"/>
  <c r="H218" i="13"/>
  <c r="I218" i="13"/>
  <c r="J218" i="13"/>
  <c r="K218" i="13"/>
  <c r="F219" i="13"/>
  <c r="F220" i="13"/>
  <c r="F221" i="13"/>
  <c r="E225" i="13"/>
  <c r="K233" i="13"/>
  <c r="E234" i="13"/>
  <c r="E235" i="13"/>
  <c r="G235" i="13"/>
  <c r="H235" i="13"/>
  <c r="I235" i="13"/>
  <c r="J235" i="13"/>
  <c r="K235" i="13"/>
  <c r="M235" i="13"/>
  <c r="F236" i="13"/>
  <c r="F237" i="13"/>
  <c r="F238" i="13"/>
  <c r="E239" i="13"/>
  <c r="G239" i="13"/>
  <c r="H239" i="13"/>
  <c r="I239" i="13"/>
  <c r="J239" i="13"/>
  <c r="K239" i="13"/>
  <c r="F240" i="13"/>
  <c r="F241" i="13"/>
  <c r="F242" i="13"/>
  <c r="M243" i="13"/>
  <c r="E244" i="13"/>
  <c r="E232" i="13" s="1"/>
  <c r="I244" i="13"/>
  <c r="I232" i="13" s="1"/>
  <c r="E245" i="13"/>
  <c r="E233" i="13" s="1"/>
  <c r="G245" i="13"/>
  <c r="G233" i="13" s="1"/>
  <c r="G229" i="13" s="1"/>
  <c r="G341" i="13" s="1"/>
  <c r="H245" i="13"/>
  <c r="H233" i="13" s="1"/>
  <c r="I245" i="13"/>
  <c r="I233" i="13" s="1"/>
  <c r="I229" i="13" s="1"/>
  <c r="I341" i="13" s="1"/>
  <c r="J245" i="13"/>
  <c r="J233" i="13" s="1"/>
  <c r="K245" i="13"/>
  <c r="E246" i="13"/>
  <c r="G246" i="13"/>
  <c r="G234" i="13" s="1"/>
  <c r="G230" i="13" s="1"/>
  <c r="H246" i="13"/>
  <c r="H234" i="13" s="1"/>
  <c r="I246" i="13"/>
  <c r="I234" i="13" s="1"/>
  <c r="J246" i="13"/>
  <c r="J234" i="13" s="1"/>
  <c r="K246" i="13"/>
  <c r="K234" i="13" s="1"/>
  <c r="K230" i="13" s="1"/>
  <c r="E247" i="13"/>
  <c r="G247" i="13"/>
  <c r="H247" i="13"/>
  <c r="I247" i="13"/>
  <c r="J247" i="13"/>
  <c r="K247" i="13"/>
  <c r="M247" i="13"/>
  <c r="F248" i="13"/>
  <c r="F249" i="13"/>
  <c r="F250" i="13"/>
  <c r="E251" i="13"/>
  <c r="G251" i="13"/>
  <c r="H251" i="13"/>
  <c r="I251" i="13"/>
  <c r="J251" i="13"/>
  <c r="K251" i="13"/>
  <c r="M251" i="13"/>
  <c r="F252" i="13"/>
  <c r="F253" i="13"/>
  <c r="F254" i="13"/>
  <c r="E255" i="13"/>
  <c r="G255" i="13"/>
  <c r="H255" i="13"/>
  <c r="I255" i="13"/>
  <c r="J255" i="13"/>
  <c r="K255" i="13"/>
  <c r="M255" i="13"/>
  <c r="F256" i="13"/>
  <c r="F257" i="13"/>
  <c r="F258" i="13"/>
  <c r="E259" i="13"/>
  <c r="G259" i="13"/>
  <c r="K259" i="13"/>
  <c r="M259" i="13"/>
  <c r="G260" i="13"/>
  <c r="G244" i="13" s="1"/>
  <c r="H260" i="13"/>
  <c r="H244" i="13" s="1"/>
  <c r="I260" i="13"/>
  <c r="I259" i="13" s="1"/>
  <c r="J260" i="13"/>
  <c r="J244" i="13" s="1"/>
  <c r="K260" i="13"/>
  <c r="K244" i="13" s="1"/>
  <c r="F261" i="13"/>
  <c r="F262" i="13"/>
  <c r="E263" i="13"/>
  <c r="G263" i="13"/>
  <c r="H263" i="13"/>
  <c r="I263" i="13"/>
  <c r="J263" i="13"/>
  <c r="K263" i="13"/>
  <c r="M263" i="13"/>
  <c r="F264" i="13"/>
  <c r="F265" i="13"/>
  <c r="F263" i="13" s="1"/>
  <c r="F266" i="13"/>
  <c r="E267" i="13"/>
  <c r="G267" i="13"/>
  <c r="H267" i="13"/>
  <c r="I267" i="13"/>
  <c r="J267" i="13"/>
  <c r="K267" i="13"/>
  <c r="M267" i="13"/>
  <c r="F268" i="13"/>
  <c r="F269" i="13"/>
  <c r="F270" i="13"/>
  <c r="E271" i="13"/>
  <c r="G271" i="13"/>
  <c r="H271" i="13"/>
  <c r="I271" i="13"/>
  <c r="J271" i="13"/>
  <c r="K271" i="13"/>
  <c r="M271" i="13"/>
  <c r="F272" i="13"/>
  <c r="F273" i="13"/>
  <c r="F274" i="13"/>
  <c r="E275" i="13"/>
  <c r="G275" i="13"/>
  <c r="H275" i="13"/>
  <c r="I275" i="13"/>
  <c r="J275" i="13"/>
  <c r="K275" i="13"/>
  <c r="M275" i="13"/>
  <c r="F276" i="13"/>
  <c r="F277" i="13"/>
  <c r="F278" i="13"/>
  <c r="E279" i="13"/>
  <c r="G279" i="13"/>
  <c r="H279" i="13"/>
  <c r="I279" i="13"/>
  <c r="J279" i="13"/>
  <c r="K279" i="13"/>
  <c r="M279" i="13"/>
  <c r="F280" i="13"/>
  <c r="F281" i="13"/>
  <c r="F282" i="13"/>
  <c r="E283" i="13"/>
  <c r="G283" i="13"/>
  <c r="H283" i="13"/>
  <c r="I283" i="13"/>
  <c r="J283" i="13"/>
  <c r="K283" i="13"/>
  <c r="M283" i="13"/>
  <c r="F284" i="13"/>
  <c r="F285" i="13"/>
  <c r="F286" i="13"/>
  <c r="E287" i="13"/>
  <c r="G287" i="13"/>
  <c r="H287" i="13"/>
  <c r="I287" i="13"/>
  <c r="J287" i="13"/>
  <c r="K287" i="13"/>
  <c r="M287" i="13"/>
  <c r="F288" i="13"/>
  <c r="F289" i="13"/>
  <c r="F290" i="13"/>
  <c r="E291" i="13"/>
  <c r="G291" i="13"/>
  <c r="H291" i="13"/>
  <c r="I291" i="13"/>
  <c r="J291" i="13"/>
  <c r="K291" i="13"/>
  <c r="M291" i="13"/>
  <c r="F292" i="13"/>
  <c r="F293" i="13"/>
  <c r="F294" i="13"/>
  <c r="E295" i="13"/>
  <c r="G295" i="13"/>
  <c r="H295" i="13"/>
  <c r="I295" i="13"/>
  <c r="J295" i="13"/>
  <c r="K295" i="13"/>
  <c r="M295" i="13"/>
  <c r="F296" i="13"/>
  <c r="F297" i="13"/>
  <c r="F295" i="13" s="1"/>
  <c r="F298" i="13"/>
  <c r="E299" i="13"/>
  <c r="G299" i="13"/>
  <c r="H299" i="13"/>
  <c r="I299" i="13"/>
  <c r="J299" i="13"/>
  <c r="K299" i="13"/>
  <c r="F300" i="13"/>
  <c r="F299" i="13" s="1"/>
  <c r="F301" i="13"/>
  <c r="F302" i="13"/>
  <c r="E304" i="13"/>
  <c r="G304" i="13"/>
  <c r="H304" i="13"/>
  <c r="I304" i="13"/>
  <c r="J304" i="13"/>
  <c r="J303" i="13" s="1"/>
  <c r="K304" i="13"/>
  <c r="E305" i="13"/>
  <c r="G305" i="13"/>
  <c r="H305" i="13"/>
  <c r="H303" i="13" s="1"/>
  <c r="I305" i="13"/>
  <c r="J305" i="13"/>
  <c r="K305" i="13"/>
  <c r="E306" i="13"/>
  <c r="E303" i="13" s="1"/>
  <c r="G306" i="13"/>
  <c r="H306" i="13"/>
  <c r="I306" i="13"/>
  <c r="I303" i="13" s="1"/>
  <c r="J306" i="13"/>
  <c r="K306" i="13"/>
  <c r="E307" i="13"/>
  <c r="G307" i="13"/>
  <c r="H307" i="13"/>
  <c r="I307" i="13"/>
  <c r="J307" i="13"/>
  <c r="K307" i="13"/>
  <c r="F308" i="13"/>
  <c r="F309" i="13"/>
  <c r="F310" i="13"/>
  <c r="E311" i="13"/>
  <c r="G311" i="13"/>
  <c r="H311" i="13"/>
  <c r="I311" i="13"/>
  <c r="J311" i="13"/>
  <c r="K311" i="13"/>
  <c r="F312" i="13"/>
  <c r="F313" i="13"/>
  <c r="F314" i="13"/>
  <c r="E315" i="13"/>
  <c r="G315" i="13"/>
  <c r="H315" i="13"/>
  <c r="I315" i="13"/>
  <c r="J315" i="13"/>
  <c r="K315" i="13"/>
  <c r="F316" i="13"/>
  <c r="F317" i="13"/>
  <c r="F318" i="13"/>
  <c r="F315" i="13" s="1"/>
  <c r="E319" i="13"/>
  <c r="G319" i="13"/>
  <c r="H319" i="13"/>
  <c r="I319" i="13"/>
  <c r="J319" i="13"/>
  <c r="K319" i="13"/>
  <c r="F320" i="13"/>
  <c r="F321" i="13"/>
  <c r="F322" i="13"/>
  <c r="E323" i="13"/>
  <c r="G323" i="13"/>
  <c r="H323" i="13"/>
  <c r="I323" i="13"/>
  <c r="J323" i="13"/>
  <c r="K323" i="13"/>
  <c r="F324" i="13"/>
  <c r="F325" i="13"/>
  <c r="F326" i="13"/>
  <c r="F323" i="13" s="1"/>
  <c r="E328" i="13"/>
  <c r="H328" i="13"/>
  <c r="I328" i="13"/>
  <c r="J328" i="13"/>
  <c r="K328" i="13"/>
  <c r="E329" i="13"/>
  <c r="G329" i="13"/>
  <c r="H329" i="13"/>
  <c r="H327" i="13" s="1"/>
  <c r="I329" i="13"/>
  <c r="J329" i="13"/>
  <c r="K329" i="13"/>
  <c r="E330" i="13"/>
  <c r="G330" i="13"/>
  <c r="H330" i="13"/>
  <c r="I330" i="13"/>
  <c r="J330" i="13"/>
  <c r="K330" i="13"/>
  <c r="E331" i="13"/>
  <c r="G331" i="13"/>
  <c r="H331" i="13"/>
  <c r="I331" i="13"/>
  <c r="J331" i="13"/>
  <c r="K331" i="13"/>
  <c r="F332" i="13"/>
  <c r="F333" i="13"/>
  <c r="F334" i="13"/>
  <c r="F330" i="13" s="1"/>
  <c r="E335" i="13"/>
  <c r="H335" i="13"/>
  <c r="I335" i="13"/>
  <c r="J335" i="13"/>
  <c r="K335" i="13"/>
  <c r="G336" i="13"/>
  <c r="G328" i="13" s="1"/>
  <c r="F337" i="13"/>
  <c r="F329" i="13" s="1"/>
  <c r="F338" i="13"/>
  <c r="E345" i="13"/>
  <c r="G345" i="13"/>
  <c r="G344" i="13" s="1"/>
  <c r="H345" i="13"/>
  <c r="I345" i="13"/>
  <c r="J345" i="13"/>
  <c r="K345" i="13"/>
  <c r="K344" i="13" s="1"/>
  <c r="E346" i="13"/>
  <c r="G346" i="13"/>
  <c r="H346" i="13"/>
  <c r="H394" i="13" s="1"/>
  <c r="I346" i="13"/>
  <c r="J346" i="13"/>
  <c r="K346" i="13"/>
  <c r="E347" i="13"/>
  <c r="E395" i="13" s="1"/>
  <c r="G347" i="13"/>
  <c r="H347" i="13"/>
  <c r="I347" i="13"/>
  <c r="I395" i="13" s="1"/>
  <c r="J347" i="13"/>
  <c r="K347" i="13"/>
  <c r="E348" i="13"/>
  <c r="G348" i="13"/>
  <c r="H348" i="13"/>
  <c r="I348" i="13"/>
  <c r="J348" i="13"/>
  <c r="K348" i="13"/>
  <c r="F349" i="13"/>
  <c r="F350" i="13"/>
  <c r="F351" i="13"/>
  <c r="F348" i="13" s="1"/>
  <c r="E352" i="13"/>
  <c r="G352" i="13"/>
  <c r="H352" i="13"/>
  <c r="I352" i="13"/>
  <c r="J352" i="13"/>
  <c r="K352" i="13"/>
  <c r="F353" i="13"/>
  <c r="F354" i="13"/>
  <c r="F355" i="13"/>
  <c r="E356" i="13"/>
  <c r="G356" i="13"/>
  <c r="H356" i="13"/>
  <c r="I356" i="13"/>
  <c r="J356" i="13"/>
  <c r="K356" i="13"/>
  <c r="F357" i="13"/>
  <c r="F358" i="13"/>
  <c r="F359" i="13"/>
  <c r="E360" i="13"/>
  <c r="G360" i="13"/>
  <c r="H360" i="13"/>
  <c r="I360" i="13"/>
  <c r="J360" i="13"/>
  <c r="K360" i="13"/>
  <c r="F361" i="13"/>
  <c r="F362" i="13"/>
  <c r="F363" i="13"/>
  <c r="E364" i="13"/>
  <c r="G364" i="13"/>
  <c r="H364" i="13"/>
  <c r="I364" i="13"/>
  <c r="J364" i="13"/>
  <c r="K364" i="13"/>
  <c r="F365" i="13"/>
  <c r="F366" i="13"/>
  <c r="F367" i="13"/>
  <c r="F364" i="13" s="1"/>
  <c r="E368" i="13"/>
  <c r="G368" i="13"/>
  <c r="H368" i="13"/>
  <c r="I368" i="13"/>
  <c r="J368" i="13"/>
  <c r="K368" i="13"/>
  <c r="F369" i="13"/>
  <c r="F370" i="13"/>
  <c r="F371" i="13"/>
  <c r="E372" i="13"/>
  <c r="G372" i="13"/>
  <c r="H372" i="13"/>
  <c r="I372" i="13"/>
  <c r="J372" i="13"/>
  <c r="K372" i="13"/>
  <c r="F373" i="13"/>
  <c r="F374" i="13"/>
  <c r="F375" i="13"/>
  <c r="E376" i="13"/>
  <c r="G376" i="13"/>
  <c r="H376" i="13"/>
  <c r="I376" i="13"/>
  <c r="J376" i="13"/>
  <c r="K376" i="13"/>
  <c r="F377" i="13"/>
  <c r="F378" i="13"/>
  <c r="F379" i="13"/>
  <c r="E380" i="13"/>
  <c r="G380" i="13"/>
  <c r="H380" i="13"/>
  <c r="I380" i="13"/>
  <c r="J380" i="13"/>
  <c r="K380" i="13"/>
  <c r="F381" i="13"/>
  <c r="F382" i="13"/>
  <c r="F383" i="13"/>
  <c r="E384" i="13"/>
  <c r="G384" i="13"/>
  <c r="H384" i="13"/>
  <c r="I384" i="13"/>
  <c r="J384" i="13"/>
  <c r="K384" i="13"/>
  <c r="F385" i="13"/>
  <c r="F386" i="13"/>
  <c r="F387" i="13"/>
  <c r="E388" i="13"/>
  <c r="G388" i="13"/>
  <c r="H388" i="13"/>
  <c r="I388" i="13"/>
  <c r="J388" i="13"/>
  <c r="K388" i="13"/>
  <c r="F389" i="13"/>
  <c r="F390" i="13"/>
  <c r="F391" i="13"/>
  <c r="G393" i="13"/>
  <c r="I393" i="13"/>
  <c r="J393" i="13"/>
  <c r="K393" i="13"/>
  <c r="G394" i="13"/>
  <c r="J394" i="13"/>
  <c r="K394" i="13"/>
  <c r="G395" i="13"/>
  <c r="H395" i="13"/>
  <c r="K395" i="13"/>
  <c r="I397" i="13"/>
  <c r="E398" i="13"/>
  <c r="E397" i="13" s="1"/>
  <c r="G398" i="13"/>
  <c r="H398" i="13"/>
  <c r="I398" i="13"/>
  <c r="J398" i="13"/>
  <c r="J397" i="13" s="1"/>
  <c r="K398" i="13"/>
  <c r="E399" i="13"/>
  <c r="E451" i="13" s="1"/>
  <c r="G399" i="13"/>
  <c r="H399" i="13"/>
  <c r="I399" i="13"/>
  <c r="J399" i="13"/>
  <c r="J451" i="13" s="1"/>
  <c r="K399" i="13"/>
  <c r="E400" i="13"/>
  <c r="G400" i="13"/>
  <c r="H400" i="13"/>
  <c r="I400" i="13"/>
  <c r="J400" i="13"/>
  <c r="K400" i="13"/>
  <c r="E401" i="13"/>
  <c r="G401" i="13"/>
  <c r="H401" i="13"/>
  <c r="I401" i="13"/>
  <c r="J401" i="13"/>
  <c r="K401" i="13"/>
  <c r="F402" i="13"/>
  <c r="F403" i="13"/>
  <c r="F404" i="13"/>
  <c r="E405" i="13"/>
  <c r="G405" i="13"/>
  <c r="H405" i="13"/>
  <c r="I405" i="13"/>
  <c r="J405" i="13"/>
  <c r="K405" i="13"/>
  <c r="F406" i="13"/>
  <c r="F407" i="13"/>
  <c r="F408" i="13"/>
  <c r="E409" i="13"/>
  <c r="G409" i="13"/>
  <c r="H409" i="13"/>
  <c r="I409" i="13"/>
  <c r="J409" i="13"/>
  <c r="K409" i="13"/>
  <c r="F410" i="13"/>
  <c r="F409" i="13" s="1"/>
  <c r="F411" i="13"/>
  <c r="F412" i="13"/>
  <c r="E413" i="13"/>
  <c r="G413" i="13"/>
  <c r="H413" i="13"/>
  <c r="I413" i="13"/>
  <c r="J413" i="13"/>
  <c r="K413" i="13"/>
  <c r="F414" i="13"/>
  <c r="F415" i="13"/>
  <c r="F416" i="13"/>
  <c r="E417" i="13"/>
  <c r="G417" i="13"/>
  <c r="H417" i="13"/>
  <c r="I417" i="13"/>
  <c r="J417" i="13"/>
  <c r="K417" i="13"/>
  <c r="F418" i="13"/>
  <c r="F419" i="13"/>
  <c r="F420" i="13"/>
  <c r="E421" i="13"/>
  <c r="G421" i="13"/>
  <c r="H421" i="13"/>
  <c r="H449" i="13" s="1"/>
  <c r="I421" i="13"/>
  <c r="J421" i="13"/>
  <c r="K421" i="13"/>
  <c r="F422" i="13"/>
  <c r="F421" i="13" s="1"/>
  <c r="F423" i="13"/>
  <c r="F424" i="13"/>
  <c r="E425" i="13"/>
  <c r="G425" i="13"/>
  <c r="H425" i="13"/>
  <c r="I425" i="13"/>
  <c r="J425" i="13"/>
  <c r="K425" i="13"/>
  <c r="F426" i="13"/>
  <c r="F427" i="13"/>
  <c r="F428" i="13"/>
  <c r="E429" i="13"/>
  <c r="G429" i="13"/>
  <c r="H429" i="13"/>
  <c r="I429" i="13"/>
  <c r="J429" i="13"/>
  <c r="K429" i="13"/>
  <c r="F430" i="13"/>
  <c r="F431" i="13"/>
  <c r="F432" i="13"/>
  <c r="G434" i="13"/>
  <c r="H434" i="13"/>
  <c r="I434" i="13"/>
  <c r="J434" i="13"/>
  <c r="J433" i="13" s="1"/>
  <c r="K434" i="13"/>
  <c r="G435" i="13"/>
  <c r="H435" i="13"/>
  <c r="I435" i="13"/>
  <c r="I433" i="13" s="1"/>
  <c r="J435" i="13"/>
  <c r="K435" i="13"/>
  <c r="H436" i="13"/>
  <c r="J436" i="13"/>
  <c r="E437" i="13"/>
  <c r="H437" i="13"/>
  <c r="J437" i="13"/>
  <c r="F438" i="13"/>
  <c r="F434" i="13" s="1"/>
  <c r="F439" i="13"/>
  <c r="F435" i="13" s="1"/>
  <c r="F433" i="13" s="1"/>
  <c r="I440" i="13"/>
  <c r="I437" i="13" s="1"/>
  <c r="K440" i="13"/>
  <c r="K436" i="13" s="1"/>
  <c r="K452" i="13" s="1"/>
  <c r="G442" i="13"/>
  <c r="G441" i="13" s="1"/>
  <c r="H442" i="13"/>
  <c r="H441" i="13" s="1"/>
  <c r="I442" i="13"/>
  <c r="I441" i="13" s="1"/>
  <c r="J442" i="13"/>
  <c r="K442" i="13"/>
  <c r="K441" i="13" s="1"/>
  <c r="G443" i="13"/>
  <c r="H443" i="13"/>
  <c r="I443" i="13"/>
  <c r="I451" i="13" s="1"/>
  <c r="J443" i="13"/>
  <c r="J441" i="13" s="1"/>
  <c r="K443" i="13"/>
  <c r="H444" i="13"/>
  <c r="J444" i="13"/>
  <c r="E445" i="13"/>
  <c r="H445" i="13"/>
  <c r="J445" i="13"/>
  <c r="F446" i="13"/>
  <c r="F447" i="13"/>
  <c r="F443" i="13" s="1"/>
  <c r="I448" i="13"/>
  <c r="I444" i="13" s="1"/>
  <c r="K448" i="13"/>
  <c r="K444" i="13" s="1"/>
  <c r="E450" i="13"/>
  <c r="G450" i="13"/>
  <c r="I450" i="13"/>
  <c r="H451" i="13"/>
  <c r="E452" i="13"/>
  <c r="E556" i="13"/>
  <c r="E557" i="13"/>
  <c r="E553" i="13" s="1"/>
  <c r="E605" i="13" s="1"/>
  <c r="G557" i="13"/>
  <c r="G553" i="13" s="1"/>
  <c r="G605" i="13" s="1"/>
  <c r="H557" i="13"/>
  <c r="H553" i="13" s="1"/>
  <c r="H605" i="13" s="1"/>
  <c r="I557" i="13"/>
  <c r="I553" i="13" s="1"/>
  <c r="I605" i="13" s="1"/>
  <c r="J557" i="13"/>
  <c r="J553" i="13" s="1"/>
  <c r="J605" i="13" s="1"/>
  <c r="K557" i="13"/>
  <c r="K553" i="13" s="1"/>
  <c r="K605" i="13" s="1"/>
  <c r="E558" i="13"/>
  <c r="E554" i="13" s="1"/>
  <c r="E606" i="13" s="1"/>
  <c r="G558" i="13"/>
  <c r="G554" i="13" s="1"/>
  <c r="G606" i="13" s="1"/>
  <c r="H558" i="13"/>
  <c r="H554" i="13" s="1"/>
  <c r="H606" i="13" s="1"/>
  <c r="I558" i="13"/>
  <c r="I554" i="13" s="1"/>
  <c r="I606" i="13" s="1"/>
  <c r="J558" i="13"/>
  <c r="J554" i="13" s="1"/>
  <c r="J606" i="13" s="1"/>
  <c r="K558" i="13"/>
  <c r="K554" i="13" s="1"/>
  <c r="K606" i="13" s="1"/>
  <c r="E559" i="13"/>
  <c r="G559" i="13"/>
  <c r="H559" i="13"/>
  <c r="I559" i="13"/>
  <c r="J559" i="13"/>
  <c r="K559" i="13"/>
  <c r="G560" i="13"/>
  <c r="F560" i="13" s="1"/>
  <c r="F561" i="13"/>
  <c r="F562" i="13"/>
  <c r="E563" i="13"/>
  <c r="G564" i="13"/>
  <c r="G556" i="13" s="1"/>
  <c r="G552" i="13" s="1"/>
  <c r="H564" i="13"/>
  <c r="H563" i="13" s="1"/>
  <c r="I564" i="13"/>
  <c r="I556" i="13" s="1"/>
  <c r="J564" i="13"/>
  <c r="J556" i="13" s="1"/>
  <c r="K564" i="13"/>
  <c r="K556" i="13" s="1"/>
  <c r="K552" i="13" s="1"/>
  <c r="F565" i="13"/>
  <c r="F566" i="13"/>
  <c r="E567" i="13"/>
  <c r="G567" i="13"/>
  <c r="H567" i="13"/>
  <c r="I567" i="13"/>
  <c r="J567" i="13"/>
  <c r="K567" i="13"/>
  <c r="F568" i="13"/>
  <c r="F569" i="13"/>
  <c r="F570" i="13"/>
  <c r="E571" i="13"/>
  <c r="G571" i="13"/>
  <c r="H571" i="13"/>
  <c r="I571" i="13"/>
  <c r="J571" i="13"/>
  <c r="K571" i="13"/>
  <c r="F572" i="13"/>
  <c r="F573" i="13"/>
  <c r="F574" i="13"/>
  <c r="F571" i="13" s="1"/>
  <c r="E575" i="13"/>
  <c r="G575" i="13"/>
  <c r="H575" i="13"/>
  <c r="I575" i="13"/>
  <c r="J575" i="13"/>
  <c r="K575" i="13"/>
  <c r="F576" i="13"/>
  <c r="F577" i="13"/>
  <c r="F578" i="13"/>
  <c r="E579" i="13"/>
  <c r="G579" i="13"/>
  <c r="H579" i="13"/>
  <c r="I579" i="13"/>
  <c r="J579" i="13"/>
  <c r="K579" i="13"/>
  <c r="F580" i="13"/>
  <c r="F581" i="13"/>
  <c r="F582" i="13"/>
  <c r="E583" i="13"/>
  <c r="G583" i="13"/>
  <c r="H583" i="13"/>
  <c r="I583" i="13"/>
  <c r="J583" i="13"/>
  <c r="K583" i="13"/>
  <c r="F584" i="13"/>
  <c r="F585" i="13"/>
  <c r="F586" i="13"/>
  <c r="E587" i="13"/>
  <c r="G587" i="13"/>
  <c r="H587" i="13"/>
  <c r="I587" i="13"/>
  <c r="J587" i="13"/>
  <c r="K587" i="13"/>
  <c r="F588" i="13"/>
  <c r="F589" i="13"/>
  <c r="F590" i="13"/>
  <c r="F587" i="13" s="1"/>
  <c r="E591" i="13"/>
  <c r="G591" i="13"/>
  <c r="H591" i="13"/>
  <c r="I591" i="13"/>
  <c r="J591" i="13"/>
  <c r="K591" i="13"/>
  <c r="F592" i="13"/>
  <c r="F593" i="13"/>
  <c r="F594" i="13"/>
  <c r="E595" i="13"/>
  <c r="G595" i="13"/>
  <c r="H595" i="13"/>
  <c r="I595" i="13"/>
  <c r="J595" i="13"/>
  <c r="K595" i="13"/>
  <c r="F596" i="13"/>
  <c r="F597" i="13"/>
  <c r="F598" i="13"/>
  <c r="E599" i="13"/>
  <c r="G599" i="13"/>
  <c r="H599" i="13"/>
  <c r="I599" i="13"/>
  <c r="J599" i="13"/>
  <c r="K599" i="13"/>
  <c r="F600" i="13"/>
  <c r="F601" i="13"/>
  <c r="F602" i="13"/>
  <c r="G531" i="13"/>
  <c r="H531" i="13"/>
  <c r="I531" i="13"/>
  <c r="J531" i="13"/>
  <c r="K531" i="13"/>
  <c r="E98" i="12"/>
  <c r="E99" i="12" s="1"/>
  <c r="E100" i="12" s="1"/>
  <c r="E97" i="12"/>
  <c r="E121" i="12"/>
  <c r="E122" i="12" s="1"/>
  <c r="E123" i="12" s="1"/>
  <c r="E124" i="12" s="1"/>
  <c r="E62" i="12"/>
  <c r="E64" i="12" s="1"/>
  <c r="E61" i="12"/>
  <c r="E34" i="12"/>
  <c r="E33" i="12"/>
  <c r="E32" i="12"/>
  <c r="E31" i="12"/>
  <c r="E21" i="12"/>
  <c r="E20" i="12"/>
  <c r="E19" i="12"/>
  <c r="K15" i="13" l="1"/>
  <c r="K12" i="13" s="1"/>
  <c r="K16" i="13"/>
  <c r="K24" i="13" s="1"/>
  <c r="J15" i="13"/>
  <c r="J16" i="13"/>
  <c r="J24" i="13" s="1"/>
  <c r="F400" i="13"/>
  <c r="I46" i="13"/>
  <c r="I45" i="13" s="1"/>
  <c r="I12" i="13"/>
  <c r="K450" i="13"/>
  <c r="K437" i="13"/>
  <c r="H433" i="13"/>
  <c r="F429" i="13"/>
  <c r="F425" i="13"/>
  <c r="F413" i="13"/>
  <c r="H397" i="13"/>
  <c r="F368" i="13"/>
  <c r="F346" i="13"/>
  <c r="F394" i="13" s="1"/>
  <c r="K327" i="13"/>
  <c r="J327" i="13"/>
  <c r="F306" i="13"/>
  <c r="H230" i="13"/>
  <c r="H342" i="13" s="1"/>
  <c r="F291" i="13"/>
  <c r="F283" i="13"/>
  <c r="F275" i="13"/>
  <c r="F267" i="13"/>
  <c r="J259" i="13"/>
  <c r="F251" i="13"/>
  <c r="F246" i="13"/>
  <c r="F234" i="13" s="1"/>
  <c r="F230" i="13" s="1"/>
  <c r="F342" i="13" s="1"/>
  <c r="F218" i="13"/>
  <c r="F202" i="13"/>
  <c r="F174" i="13"/>
  <c r="F150" i="13"/>
  <c r="G105" i="13"/>
  <c r="F92" i="13"/>
  <c r="J89" i="13"/>
  <c r="F57" i="13"/>
  <c r="G53" i="13"/>
  <c r="I24" i="13"/>
  <c r="F159" i="13"/>
  <c r="F158" i="13" s="1"/>
  <c r="I158" i="13"/>
  <c r="F144" i="13"/>
  <c r="E222" i="13"/>
  <c r="K445" i="13"/>
  <c r="J452" i="13"/>
  <c r="K433" i="13"/>
  <c r="G433" i="13"/>
  <c r="F417" i="13"/>
  <c r="K451" i="13"/>
  <c r="K609" i="13" s="1"/>
  <c r="G451" i="13"/>
  <c r="G609" i="13" s="1"/>
  <c r="F388" i="13"/>
  <c r="F372" i="13"/>
  <c r="F356" i="13"/>
  <c r="F347" i="13"/>
  <c r="F395" i="13" s="1"/>
  <c r="G327" i="13"/>
  <c r="E327" i="13"/>
  <c r="F305" i="13"/>
  <c r="K303" i="13"/>
  <c r="G303" i="13"/>
  <c r="F245" i="13"/>
  <c r="F233" i="13" s="1"/>
  <c r="F229" i="13" s="1"/>
  <c r="F341" i="13" s="1"/>
  <c r="F247" i="13"/>
  <c r="J229" i="13"/>
  <c r="J341" i="13" s="1"/>
  <c r="E229" i="13"/>
  <c r="E341" i="13" s="1"/>
  <c r="F239" i="13"/>
  <c r="F206" i="13"/>
  <c r="F178" i="13"/>
  <c r="F170" i="13"/>
  <c r="F162" i="13"/>
  <c r="F145" i="13"/>
  <c r="F134" i="13"/>
  <c r="F109" i="13"/>
  <c r="I89" i="13"/>
  <c r="F81" i="13"/>
  <c r="F65" i="13"/>
  <c r="F41" i="13"/>
  <c r="E12" i="13"/>
  <c r="J449" i="13"/>
  <c r="F19" i="13"/>
  <c r="F16" i="13" s="1"/>
  <c r="F24" i="13" s="1"/>
  <c r="K449" i="13"/>
  <c r="G449" i="13"/>
  <c r="F405" i="13"/>
  <c r="F380" i="13"/>
  <c r="I327" i="13"/>
  <c r="F319" i="13"/>
  <c r="F287" i="13"/>
  <c r="F271" i="13"/>
  <c r="J230" i="13"/>
  <c r="J342" i="13" s="1"/>
  <c r="K229" i="13"/>
  <c r="K341" i="13" s="1"/>
  <c r="F214" i="13"/>
  <c r="F198" i="13"/>
  <c r="F182" i="13"/>
  <c r="F166" i="13"/>
  <c r="H158" i="13"/>
  <c r="F132" i="13"/>
  <c r="F128" i="13" s="1"/>
  <c r="F224" i="13" s="1"/>
  <c r="F117" i="13"/>
  <c r="F91" i="13"/>
  <c r="F85" i="13"/>
  <c r="F77" i="13"/>
  <c r="F47" i="13"/>
  <c r="E45" i="13"/>
  <c r="I26" i="13"/>
  <c r="E63" i="12"/>
  <c r="F575" i="13"/>
  <c r="K563" i="13"/>
  <c r="G563" i="13"/>
  <c r="I445" i="13"/>
  <c r="I436" i="13"/>
  <c r="I452" i="13" s="1"/>
  <c r="G397" i="13"/>
  <c r="K392" i="13"/>
  <c r="F360" i="13"/>
  <c r="F599" i="13"/>
  <c r="F583" i="13"/>
  <c r="F564" i="13"/>
  <c r="F563" i="13" s="1"/>
  <c r="H609" i="13"/>
  <c r="H556" i="13"/>
  <c r="H552" i="13" s="1"/>
  <c r="H450" i="13"/>
  <c r="F442" i="13"/>
  <c r="F441" i="13" s="1"/>
  <c r="J450" i="13"/>
  <c r="F398" i="13"/>
  <c r="F331" i="13"/>
  <c r="H243" i="13"/>
  <c r="H232" i="13"/>
  <c r="E130" i="13"/>
  <c r="F558" i="13"/>
  <c r="F554" i="13" s="1"/>
  <c r="F606" i="13" s="1"/>
  <c r="F401" i="13"/>
  <c r="F345" i="13"/>
  <c r="E344" i="13"/>
  <c r="E394" i="13"/>
  <c r="E392" i="13" s="1"/>
  <c r="H344" i="13"/>
  <c r="H393" i="13"/>
  <c r="H392" i="13" s="1"/>
  <c r="F307" i="13"/>
  <c r="K243" i="13"/>
  <c r="K232" i="13"/>
  <c r="G243" i="13"/>
  <c r="G232" i="13"/>
  <c r="J142" i="13"/>
  <c r="J131" i="13"/>
  <c r="G448" i="13"/>
  <c r="F399" i="13"/>
  <c r="F451" i="13" s="1"/>
  <c r="I449" i="13"/>
  <c r="E449" i="13"/>
  <c r="H452" i="13"/>
  <c r="G392" i="13"/>
  <c r="F376" i="13"/>
  <c r="J344" i="13"/>
  <c r="J395" i="13"/>
  <c r="J392" i="13" s="1"/>
  <c r="I344" i="13"/>
  <c r="I394" i="13"/>
  <c r="I392" i="13" s="1"/>
  <c r="F311" i="13"/>
  <c r="F304" i="13"/>
  <c r="F303" i="13" s="1"/>
  <c r="F279" i="13"/>
  <c r="J232" i="13"/>
  <c r="J243" i="13"/>
  <c r="K342" i="13"/>
  <c r="G342" i="13"/>
  <c r="I228" i="13"/>
  <c r="I231" i="13"/>
  <c r="F143" i="13"/>
  <c r="F131" i="13" s="1"/>
  <c r="F133" i="13"/>
  <c r="F129" i="13" s="1"/>
  <c r="F225" i="13" s="1"/>
  <c r="F90" i="13"/>
  <c r="F89" i="13" s="1"/>
  <c r="F93" i="13"/>
  <c r="F591" i="13"/>
  <c r="G440" i="13"/>
  <c r="K397" i="13"/>
  <c r="F384" i="13"/>
  <c r="F260" i="13"/>
  <c r="F259" i="13" s="1"/>
  <c r="E228" i="13"/>
  <c r="E231" i="13"/>
  <c r="H223" i="13"/>
  <c r="H222" i="13" s="1"/>
  <c r="H126" i="13"/>
  <c r="F595" i="13"/>
  <c r="F579" i="13"/>
  <c r="F559" i="13"/>
  <c r="J609" i="13"/>
  <c r="E555" i="13"/>
  <c r="E603" i="13" s="1"/>
  <c r="F352" i="13"/>
  <c r="G335" i="13"/>
  <c r="H259" i="13"/>
  <c r="J158" i="13"/>
  <c r="H130" i="13"/>
  <c r="K45" i="13"/>
  <c r="K34" i="13"/>
  <c r="G57" i="13"/>
  <c r="G46" i="13"/>
  <c r="G45" i="13" s="1"/>
  <c r="K32" i="13"/>
  <c r="K124" i="13" s="1"/>
  <c r="G32" i="13"/>
  <c r="G124" i="13" s="1"/>
  <c r="F37" i="13"/>
  <c r="I32" i="13"/>
  <c r="I124" i="13" s="1"/>
  <c r="H15" i="13"/>
  <c r="H27" i="13" s="1"/>
  <c r="H16" i="13"/>
  <c r="H24" i="13" s="1"/>
  <c r="K27" i="13"/>
  <c r="F255" i="13"/>
  <c r="I243" i="13"/>
  <c r="E243" i="13"/>
  <c r="F235" i="13"/>
  <c r="I230" i="13"/>
  <c r="I342" i="13" s="1"/>
  <c r="E230" i="13"/>
  <c r="E342" i="13" s="1"/>
  <c r="H229" i="13"/>
  <c r="H341" i="13" s="1"/>
  <c r="F187" i="13"/>
  <c r="F186" i="13" s="1"/>
  <c r="G143" i="13"/>
  <c r="F101" i="13"/>
  <c r="F62" i="13"/>
  <c r="F61" i="13" s="1"/>
  <c r="J34" i="13"/>
  <c r="J45" i="13"/>
  <c r="F32" i="13"/>
  <c r="F124" i="13" s="1"/>
  <c r="E31" i="13"/>
  <c r="E123" i="13" s="1"/>
  <c r="H32" i="13"/>
  <c r="H124" i="13" s="1"/>
  <c r="F25" i="13"/>
  <c r="H12" i="13"/>
  <c r="K143" i="13"/>
  <c r="F138" i="13"/>
  <c r="I131" i="13"/>
  <c r="G97" i="13"/>
  <c r="F69" i="13"/>
  <c r="F336" i="13"/>
  <c r="F335" i="13" s="1"/>
  <c r="F190" i="13"/>
  <c r="F154" i="13"/>
  <c r="F146" i="13"/>
  <c r="E142" i="13"/>
  <c r="H142" i="13"/>
  <c r="G90" i="13"/>
  <c r="G89" i="13" s="1"/>
  <c r="G93" i="13"/>
  <c r="H46" i="13"/>
  <c r="F35" i="13"/>
  <c r="F50" i="13"/>
  <c r="I34" i="13"/>
  <c r="E34" i="13"/>
  <c r="F20" i="13"/>
  <c r="G15" i="13"/>
  <c r="G16" i="13"/>
  <c r="G24" i="13" s="1"/>
  <c r="G34" i="13"/>
  <c r="H604" i="13"/>
  <c r="H551" i="13"/>
  <c r="J552" i="13"/>
  <c r="J555" i="13"/>
  <c r="J603" i="13" s="1"/>
  <c r="G604" i="13"/>
  <c r="G551" i="13"/>
  <c r="I555" i="13"/>
  <c r="I603" i="13" s="1"/>
  <c r="I552" i="13"/>
  <c r="K551" i="13"/>
  <c r="K604" i="13"/>
  <c r="F567" i="13"/>
  <c r="I563" i="13"/>
  <c r="F557" i="13"/>
  <c r="F553" i="13" s="1"/>
  <c r="F605" i="13" s="1"/>
  <c r="H555" i="13"/>
  <c r="H603" i="13" s="1"/>
  <c r="E552" i="13"/>
  <c r="K555" i="13"/>
  <c r="K603" i="13" s="1"/>
  <c r="G555" i="13"/>
  <c r="G603" i="13" s="1"/>
  <c r="J563" i="13"/>
  <c r="E49" i="12"/>
  <c r="E50" i="12" s="1"/>
  <c r="E51" i="12" s="1"/>
  <c r="E52" i="12" s="1"/>
  <c r="E43" i="12"/>
  <c r="E44" i="12" s="1"/>
  <c r="E45" i="12" s="1"/>
  <c r="E46" i="12" s="1"/>
  <c r="E25" i="12"/>
  <c r="E26" i="12" s="1"/>
  <c r="E27" i="12" s="1"/>
  <c r="E28" i="12" s="1"/>
  <c r="E22" i="12"/>
  <c r="E13" i="12"/>
  <c r="E15" i="12" s="1"/>
  <c r="A23" i="12"/>
  <c r="A29" i="12"/>
  <c r="A35" i="12"/>
  <c r="A41" i="12"/>
  <c r="A47" i="12"/>
  <c r="A53" i="12"/>
  <c r="A59" i="12"/>
  <c r="A65" i="12"/>
  <c r="A71" i="12"/>
  <c r="A77" i="12"/>
  <c r="A83" i="12"/>
  <c r="A89" i="12"/>
  <c r="A95" i="12"/>
  <c r="A101" i="12"/>
  <c r="A113" i="12"/>
  <c r="A125" i="12"/>
  <c r="A17" i="12"/>
  <c r="A11" i="12"/>
  <c r="J12" i="13" l="1"/>
  <c r="J27" i="13"/>
  <c r="F449" i="13"/>
  <c r="F31" i="13"/>
  <c r="F123" i="13" s="1"/>
  <c r="F609" i="13" s="1"/>
  <c r="F15" i="13"/>
  <c r="F27" i="13" s="1"/>
  <c r="F142" i="13"/>
  <c r="G30" i="13"/>
  <c r="G33" i="13"/>
  <c r="G121" i="13" s="1"/>
  <c r="E33" i="13"/>
  <c r="E121" i="13" s="1"/>
  <c r="E607" i="13" s="1"/>
  <c r="E30" i="13"/>
  <c r="H45" i="13"/>
  <c r="H34" i="13"/>
  <c r="F244" i="13"/>
  <c r="F448" i="13"/>
  <c r="G445" i="13"/>
  <c r="G444" i="13"/>
  <c r="G228" i="13"/>
  <c r="G231" i="13"/>
  <c r="F328" i="13"/>
  <c r="F327" i="13" s="1"/>
  <c r="I33" i="13"/>
  <c r="I121" i="13" s="1"/>
  <c r="I30" i="13"/>
  <c r="I127" i="13"/>
  <c r="I130" i="13"/>
  <c r="F130" i="13"/>
  <c r="F127" i="13"/>
  <c r="E227" i="13"/>
  <c r="E339" i="13" s="1"/>
  <c r="E340" i="13"/>
  <c r="I227" i="13"/>
  <c r="I339" i="13" s="1"/>
  <c r="I340" i="13"/>
  <c r="F344" i="13"/>
  <c r="F393" i="13"/>
  <c r="F392" i="13" s="1"/>
  <c r="F49" i="13"/>
  <c r="F46" i="13"/>
  <c r="G131" i="13"/>
  <c r="G142" i="13"/>
  <c r="K30" i="13"/>
  <c r="K33" i="13"/>
  <c r="K121" i="13" s="1"/>
  <c r="G436" i="13"/>
  <c r="G452" i="13" s="1"/>
  <c r="F440" i="13"/>
  <c r="G437" i="13"/>
  <c r="J228" i="13"/>
  <c r="J231" i="13"/>
  <c r="J130" i="13"/>
  <c r="J127" i="13"/>
  <c r="K228" i="13"/>
  <c r="K231" i="13"/>
  <c r="H231" i="13"/>
  <c r="H228" i="13"/>
  <c r="F556" i="13"/>
  <c r="F552" i="13" s="1"/>
  <c r="F604" i="13" s="1"/>
  <c r="G12" i="13"/>
  <c r="G27" i="13"/>
  <c r="K131" i="13"/>
  <c r="K142" i="13"/>
  <c r="J30" i="13"/>
  <c r="J33" i="13"/>
  <c r="J121" i="13" s="1"/>
  <c r="I609" i="13"/>
  <c r="F450" i="13"/>
  <c r="F397" i="13"/>
  <c r="I551" i="13"/>
  <c r="I604" i="13"/>
  <c r="E551" i="13"/>
  <c r="E604" i="13"/>
  <c r="J604" i="13"/>
  <c r="J551" i="13"/>
  <c r="F485" i="13"/>
  <c r="E485" i="13"/>
  <c r="F484" i="13"/>
  <c r="E484" i="13"/>
  <c r="E482" i="13" s="1"/>
  <c r="F483" i="13"/>
  <c r="E483" i="13"/>
  <c r="K482" i="13"/>
  <c r="J482" i="13"/>
  <c r="I482" i="13"/>
  <c r="H482" i="13"/>
  <c r="G482" i="13"/>
  <c r="F481" i="13"/>
  <c r="E481" i="13"/>
  <c r="F480" i="13"/>
  <c r="E480" i="13"/>
  <c r="E478" i="13" s="1"/>
  <c r="F479" i="13"/>
  <c r="E479" i="13"/>
  <c r="K478" i="13"/>
  <c r="J478" i="13"/>
  <c r="I478" i="13"/>
  <c r="H478" i="13"/>
  <c r="G478" i="13"/>
  <c r="F477" i="13"/>
  <c r="E477" i="13"/>
  <c r="F476" i="13"/>
  <c r="E476" i="13"/>
  <c r="F475" i="13"/>
  <c r="E475" i="13"/>
  <c r="K474" i="13"/>
  <c r="J474" i="13"/>
  <c r="I474" i="13"/>
  <c r="H474" i="13"/>
  <c r="G474" i="13"/>
  <c r="F473" i="13"/>
  <c r="E473" i="13"/>
  <c r="F472" i="13"/>
  <c r="E472" i="13"/>
  <c r="F471" i="13"/>
  <c r="E471" i="13"/>
  <c r="K470" i="13"/>
  <c r="J470" i="13"/>
  <c r="I470" i="13"/>
  <c r="H470" i="13"/>
  <c r="G470" i="13"/>
  <c r="F469" i="13"/>
  <c r="E469" i="13"/>
  <c r="F468" i="13"/>
  <c r="E468" i="13"/>
  <c r="F467" i="13"/>
  <c r="E467" i="13"/>
  <c r="K466" i="13"/>
  <c r="J466" i="13"/>
  <c r="I466" i="13"/>
  <c r="H466" i="13"/>
  <c r="G466" i="13"/>
  <c r="F465" i="13"/>
  <c r="E465" i="13"/>
  <c r="F464" i="13"/>
  <c r="E464" i="13"/>
  <c r="F463" i="13"/>
  <c r="E463" i="13"/>
  <c r="K462" i="13"/>
  <c r="J462" i="13"/>
  <c r="I462" i="13"/>
  <c r="H462" i="13"/>
  <c r="G462" i="13"/>
  <c r="F461" i="13"/>
  <c r="E461" i="13"/>
  <c r="F460" i="13"/>
  <c r="E460" i="13"/>
  <c r="F459" i="13"/>
  <c r="K458" i="13"/>
  <c r="J458" i="13"/>
  <c r="I458" i="13"/>
  <c r="H458" i="13"/>
  <c r="G458" i="13"/>
  <c r="E444" i="13" l="1"/>
  <c r="F12" i="13"/>
  <c r="F478" i="13"/>
  <c r="F555" i="13"/>
  <c r="F603" i="13" s="1"/>
  <c r="I29" i="13"/>
  <c r="I122" i="13"/>
  <c r="F444" i="13"/>
  <c r="F445" i="13"/>
  <c r="E29" i="13"/>
  <c r="E122" i="13"/>
  <c r="E441" i="13"/>
  <c r="K127" i="13"/>
  <c r="K130" i="13"/>
  <c r="K227" i="13"/>
  <c r="K339" i="13" s="1"/>
  <c r="K340" i="13"/>
  <c r="J227" i="13"/>
  <c r="J339" i="13" s="1"/>
  <c r="J340" i="13"/>
  <c r="G127" i="13"/>
  <c r="G130" i="13"/>
  <c r="G227" i="13"/>
  <c r="G339" i="13" s="1"/>
  <c r="G340" i="13"/>
  <c r="F243" i="13"/>
  <c r="F232" i="13"/>
  <c r="F551" i="13"/>
  <c r="H227" i="13"/>
  <c r="H339" i="13" s="1"/>
  <c r="H340" i="13"/>
  <c r="J126" i="13"/>
  <c r="J223" i="13"/>
  <c r="J222" i="13" s="1"/>
  <c r="F45" i="13"/>
  <c r="F34" i="13"/>
  <c r="H30" i="13"/>
  <c r="H33" i="13"/>
  <c r="H121" i="13" s="1"/>
  <c r="J29" i="13"/>
  <c r="J122" i="13"/>
  <c r="J611" i="13" s="1"/>
  <c r="F436" i="13"/>
  <c r="F437" i="13"/>
  <c r="K29" i="13"/>
  <c r="K122" i="13"/>
  <c r="F223" i="13"/>
  <c r="F222" i="13" s="1"/>
  <c r="F126" i="13"/>
  <c r="I126" i="13"/>
  <c r="I223" i="13"/>
  <c r="I222" i="13" s="1"/>
  <c r="G29" i="13"/>
  <c r="G122" i="13"/>
  <c r="E466" i="13"/>
  <c r="F470" i="13"/>
  <c r="F458" i="13"/>
  <c r="F466" i="13"/>
  <c r="F474" i="13"/>
  <c r="E474" i="13"/>
  <c r="E12" i="12"/>
  <c r="E458" i="13"/>
  <c r="F462" i="13"/>
  <c r="E470" i="13"/>
  <c r="F482" i="13"/>
  <c r="E462" i="13"/>
  <c r="I611" i="13" l="1"/>
  <c r="F30" i="13"/>
  <c r="F33" i="13"/>
  <c r="F121" i="13" s="1"/>
  <c r="G223" i="13"/>
  <c r="G222" i="13" s="1"/>
  <c r="G126" i="13"/>
  <c r="K223" i="13"/>
  <c r="K222" i="13" s="1"/>
  <c r="K126" i="13"/>
  <c r="F452" i="13"/>
  <c r="H29" i="13"/>
  <c r="H122" i="13"/>
  <c r="H611" i="13" s="1"/>
  <c r="F228" i="13"/>
  <c r="F231" i="13"/>
  <c r="E14" i="12"/>
  <c r="E16" i="12" s="1"/>
  <c r="E11" i="12" l="1"/>
  <c r="F29" i="13"/>
  <c r="F122" i="13"/>
  <c r="F227" i="13"/>
  <c r="F339" i="13" s="1"/>
  <c r="F340" i="13"/>
  <c r="G611" i="13"/>
  <c r="K611" i="13"/>
  <c r="F611" i="13" l="1"/>
  <c r="K14" i="2" l="1"/>
  <c r="E128" i="12" l="1"/>
  <c r="E129" i="12" s="1"/>
  <c r="E126" i="12"/>
  <c r="E127" i="12" s="1"/>
  <c r="E119" i="12"/>
  <c r="E116" i="12"/>
  <c r="E117" i="12" s="1"/>
  <c r="E113" i="12" s="1"/>
  <c r="E109" i="12"/>
  <c r="E106" i="12"/>
  <c r="E104" i="12"/>
  <c r="E105" i="12" s="1"/>
  <c r="E95" i="12"/>
  <c r="E92" i="12"/>
  <c r="E93" i="12" s="1"/>
  <c r="E90" i="12"/>
  <c r="E91" i="12" s="1"/>
  <c r="E89" i="12"/>
  <c r="E86" i="12"/>
  <c r="E87" i="12" s="1"/>
  <c r="E84" i="12"/>
  <c r="E85" i="12" s="1"/>
  <c r="E82" i="12"/>
  <c r="E83" i="12" s="1"/>
  <c r="E78" i="12"/>
  <c r="E79" i="12" s="1"/>
  <c r="E73" i="12"/>
  <c r="E71" i="12" s="1"/>
  <c r="E69" i="12"/>
  <c r="E65" i="12" s="1"/>
  <c r="E59" i="12"/>
  <c r="E58" i="12"/>
  <c r="E54" i="12"/>
  <c r="E55" i="12" s="1"/>
  <c r="E47" i="12"/>
  <c r="E41" i="12"/>
  <c r="E17" i="12"/>
  <c r="E110" i="12" l="1"/>
  <c r="E111" i="12" s="1"/>
  <c r="E112" i="12" s="1"/>
  <c r="E53" i="12"/>
  <c r="E101" i="12"/>
  <c r="E23" i="12"/>
  <c r="E29" i="12"/>
  <c r="E35" i="12"/>
  <c r="E77" i="12"/>
  <c r="E107" i="12" l="1"/>
  <c r="B36" i="10" l="1"/>
  <c r="C39" i="10"/>
  <c r="D39" i="10"/>
  <c r="E39" i="10"/>
  <c r="F39" i="10"/>
  <c r="G39" i="10"/>
  <c r="B38" i="10"/>
  <c r="B37" i="10"/>
  <c r="B39" i="10" l="1"/>
  <c r="I24" i="15" l="1"/>
  <c r="H24" i="15"/>
  <c r="G24" i="15"/>
  <c r="H21" i="15"/>
  <c r="I21" i="15"/>
  <c r="K21" i="15"/>
  <c r="L21" i="15"/>
  <c r="M21" i="15"/>
  <c r="N21" i="15"/>
  <c r="O21" i="15"/>
  <c r="P21" i="15"/>
  <c r="G21" i="15"/>
  <c r="I24" i="14"/>
  <c r="J24" i="14"/>
  <c r="K24" i="14"/>
  <c r="I23" i="14"/>
  <c r="J23" i="14"/>
  <c r="K23" i="14"/>
  <c r="I18" i="14"/>
  <c r="I21" i="14" s="1"/>
  <c r="J18" i="14"/>
  <c r="J21" i="14" s="1"/>
  <c r="K18" i="14"/>
  <c r="K21" i="14" s="1"/>
  <c r="H20" i="14"/>
  <c r="H19" i="14"/>
  <c r="E18" i="14"/>
  <c r="K22" i="14" l="1"/>
  <c r="J22" i="14"/>
  <c r="I22" i="14"/>
  <c r="H18" i="14"/>
  <c r="H21" i="14" s="1"/>
  <c r="H16" i="14" l="1"/>
  <c r="H24" i="14" s="1"/>
  <c r="H15" i="14"/>
  <c r="H23" i="14" s="1"/>
  <c r="K14" i="14"/>
  <c r="K17" i="14" s="1"/>
  <c r="J14" i="14"/>
  <c r="J17" i="14" s="1"/>
  <c r="I14" i="14"/>
  <c r="I17" i="14" s="1"/>
  <c r="H22" i="14" l="1"/>
  <c r="H14" i="14"/>
  <c r="H17" i="14" s="1"/>
  <c r="K16" i="21" l="1"/>
  <c r="K17" i="21"/>
  <c r="K15" i="21"/>
  <c r="H455" i="13"/>
  <c r="I455" i="13"/>
  <c r="J455" i="13"/>
  <c r="K455" i="13"/>
  <c r="G455" i="13"/>
  <c r="G487" i="13"/>
  <c r="H487" i="13"/>
  <c r="I487" i="13"/>
  <c r="J487" i="13"/>
  <c r="K487" i="13"/>
  <c r="F545" i="13"/>
  <c r="E545" i="13"/>
  <c r="F544" i="13"/>
  <c r="E544" i="13"/>
  <c r="F543" i="13"/>
  <c r="E543" i="13"/>
  <c r="K542" i="13"/>
  <c r="J542" i="13"/>
  <c r="I542" i="13"/>
  <c r="H542" i="13"/>
  <c r="G542" i="13"/>
  <c r="F541" i="13"/>
  <c r="E541" i="13"/>
  <c r="F540" i="13"/>
  <c r="E540" i="13"/>
  <c r="F539" i="13"/>
  <c r="E539" i="13"/>
  <c r="K538" i="13"/>
  <c r="J538" i="13"/>
  <c r="I538" i="13"/>
  <c r="H538" i="13"/>
  <c r="G538" i="13"/>
  <c r="F537" i="13"/>
  <c r="E537" i="13"/>
  <c r="F536" i="13"/>
  <c r="E536" i="13"/>
  <c r="F535" i="13"/>
  <c r="E535" i="13"/>
  <c r="K534" i="13"/>
  <c r="J534" i="13"/>
  <c r="I534" i="13"/>
  <c r="H534" i="13"/>
  <c r="G534" i="13"/>
  <c r="K533" i="13"/>
  <c r="J533" i="13"/>
  <c r="I533" i="13"/>
  <c r="H533" i="13"/>
  <c r="G533" i="13"/>
  <c r="K532" i="13"/>
  <c r="J532" i="13"/>
  <c r="I532" i="13"/>
  <c r="H532" i="13"/>
  <c r="G532" i="13"/>
  <c r="F529" i="13"/>
  <c r="E529" i="13"/>
  <c r="F528" i="13"/>
  <c r="E528" i="13"/>
  <c r="F527" i="13"/>
  <c r="E527" i="13"/>
  <c r="K526" i="13"/>
  <c r="J526" i="13"/>
  <c r="I526" i="13"/>
  <c r="H526" i="13"/>
  <c r="G526" i="13"/>
  <c r="F525" i="13"/>
  <c r="E525" i="13"/>
  <c r="F524" i="13"/>
  <c r="E524" i="13"/>
  <c r="F523" i="13"/>
  <c r="E523" i="13"/>
  <c r="K522" i="13"/>
  <c r="J522" i="13"/>
  <c r="I522" i="13"/>
  <c r="H522" i="13"/>
  <c r="G522" i="13"/>
  <c r="F521" i="13"/>
  <c r="E521" i="13"/>
  <c r="F520" i="13"/>
  <c r="E520" i="13"/>
  <c r="F519" i="13"/>
  <c r="E519" i="13"/>
  <c r="K518" i="13"/>
  <c r="J518" i="13"/>
  <c r="I518" i="13"/>
  <c r="H518" i="13"/>
  <c r="G518" i="13"/>
  <c r="F517" i="13"/>
  <c r="E517" i="13"/>
  <c r="F516" i="13"/>
  <c r="E516" i="13"/>
  <c r="F515" i="13"/>
  <c r="E515" i="13"/>
  <c r="K514" i="13"/>
  <c r="J514" i="13"/>
  <c r="I514" i="13"/>
  <c r="H514" i="13"/>
  <c r="G514" i="13"/>
  <c r="F513" i="13"/>
  <c r="E513" i="13"/>
  <c r="F512" i="13"/>
  <c r="E512" i="13"/>
  <c r="F511" i="13"/>
  <c r="E511" i="13"/>
  <c r="K510" i="13"/>
  <c r="J510" i="13"/>
  <c r="I510" i="13"/>
  <c r="H510" i="13"/>
  <c r="G510" i="13"/>
  <c r="F509" i="13"/>
  <c r="E509" i="13"/>
  <c r="F508" i="13"/>
  <c r="E508" i="13"/>
  <c r="F507" i="13"/>
  <c r="E507" i="13"/>
  <c r="K506" i="13"/>
  <c r="J506" i="13"/>
  <c r="I506" i="13"/>
  <c r="H506" i="13"/>
  <c r="G506" i="13"/>
  <c r="F505" i="13"/>
  <c r="E505" i="13"/>
  <c r="F504" i="13"/>
  <c r="E504" i="13"/>
  <c r="F503" i="13"/>
  <c r="E503" i="13"/>
  <c r="K502" i="13"/>
  <c r="J502" i="13"/>
  <c r="I502" i="13"/>
  <c r="H502" i="13"/>
  <c r="G502" i="13"/>
  <c r="F501" i="13"/>
  <c r="E501" i="13"/>
  <c r="F500" i="13"/>
  <c r="E500" i="13"/>
  <c r="F499" i="13"/>
  <c r="E499" i="13"/>
  <c r="K498" i="13"/>
  <c r="J498" i="13"/>
  <c r="I498" i="13"/>
  <c r="H498" i="13"/>
  <c r="G498" i="13"/>
  <c r="F497" i="13"/>
  <c r="E497" i="13"/>
  <c r="F496" i="13"/>
  <c r="E496" i="13"/>
  <c r="F495" i="13"/>
  <c r="E495" i="13"/>
  <c r="K494" i="13"/>
  <c r="J494" i="13"/>
  <c r="I494" i="13"/>
  <c r="H494" i="13"/>
  <c r="G494" i="13"/>
  <c r="F493" i="13"/>
  <c r="E493" i="13"/>
  <c r="F492" i="13"/>
  <c r="E492" i="13"/>
  <c r="F491" i="13"/>
  <c r="E491" i="13"/>
  <c r="K490" i="13"/>
  <c r="J490" i="13"/>
  <c r="I490" i="13"/>
  <c r="H490" i="13"/>
  <c r="G490" i="13"/>
  <c r="K489" i="13"/>
  <c r="J489" i="13"/>
  <c r="I489" i="13"/>
  <c r="H489" i="13"/>
  <c r="G489" i="13"/>
  <c r="K488" i="13"/>
  <c r="J488" i="13"/>
  <c r="I488" i="13"/>
  <c r="H488" i="13"/>
  <c r="G488" i="13"/>
  <c r="K457" i="13"/>
  <c r="J457" i="13"/>
  <c r="I457" i="13"/>
  <c r="H457" i="13"/>
  <c r="G457" i="13"/>
  <c r="K456" i="13"/>
  <c r="J456" i="13"/>
  <c r="I456" i="13"/>
  <c r="H456" i="13"/>
  <c r="G456" i="13"/>
  <c r="J486" i="13" l="1"/>
  <c r="F456" i="13"/>
  <c r="E490" i="13"/>
  <c r="G547" i="13"/>
  <c r="F457" i="13"/>
  <c r="J454" i="13"/>
  <c r="E531" i="13"/>
  <c r="F542" i="13"/>
  <c r="K547" i="13"/>
  <c r="I454" i="13"/>
  <c r="E494" i="13"/>
  <c r="E510" i="13"/>
  <c r="E526" i="13"/>
  <c r="F455" i="13"/>
  <c r="I530" i="13"/>
  <c r="H547" i="13"/>
  <c r="K530" i="13"/>
  <c r="F534" i="13"/>
  <c r="I547" i="13"/>
  <c r="K486" i="13"/>
  <c r="F490" i="13"/>
  <c r="F506" i="13"/>
  <c r="F510" i="13"/>
  <c r="E522" i="13"/>
  <c r="F531" i="13"/>
  <c r="J547" i="13"/>
  <c r="F498" i="13"/>
  <c r="I549" i="13"/>
  <c r="I610" i="13" s="1"/>
  <c r="F533" i="13"/>
  <c r="J549" i="13"/>
  <c r="J610" i="13" s="1"/>
  <c r="E489" i="13"/>
  <c r="E518" i="13"/>
  <c r="F522" i="13"/>
  <c r="F487" i="13"/>
  <c r="H454" i="13"/>
  <c r="H530" i="13"/>
  <c r="E455" i="13"/>
  <c r="G454" i="13"/>
  <c r="K454" i="13"/>
  <c r="E502" i="13"/>
  <c r="F514" i="13"/>
  <c r="J530" i="13"/>
  <c r="E534" i="13"/>
  <c r="E533" i="13"/>
  <c r="E488" i="13"/>
  <c r="G549" i="13"/>
  <c r="G610" i="13" s="1"/>
  <c r="K549" i="13"/>
  <c r="K610" i="13" s="1"/>
  <c r="F532" i="13"/>
  <c r="E457" i="13"/>
  <c r="F489" i="13"/>
  <c r="E514" i="13"/>
  <c r="F518" i="13"/>
  <c r="F526" i="13"/>
  <c r="H549" i="13"/>
  <c r="H610" i="13" s="1"/>
  <c r="E538" i="13"/>
  <c r="F494" i="13"/>
  <c r="E532" i="13"/>
  <c r="G486" i="13"/>
  <c r="H486" i="13"/>
  <c r="E506" i="13"/>
  <c r="G530" i="13"/>
  <c r="E542" i="13"/>
  <c r="F488" i="13"/>
  <c r="E487" i="13"/>
  <c r="E498" i="13"/>
  <c r="F502" i="13"/>
  <c r="F538" i="13"/>
  <c r="I486" i="13"/>
  <c r="E456" i="13"/>
  <c r="E436" i="13" s="1"/>
  <c r="E433" i="13" s="1"/>
  <c r="H546" i="13" l="1"/>
  <c r="H608" i="13"/>
  <c r="H607" i="13" s="1"/>
  <c r="G546" i="13"/>
  <c r="G608" i="13"/>
  <c r="I546" i="13"/>
  <c r="I608" i="13"/>
  <c r="I607" i="13" s="1"/>
  <c r="J546" i="13"/>
  <c r="J608" i="13"/>
  <c r="J607" i="13" s="1"/>
  <c r="K546" i="13"/>
  <c r="K608" i="13"/>
  <c r="K607" i="13" s="1"/>
  <c r="F454" i="13"/>
  <c r="F547" i="13"/>
  <c r="F608" i="13" s="1"/>
  <c r="E454" i="13"/>
  <c r="F549" i="13"/>
  <c r="F610" i="13" s="1"/>
  <c r="F530" i="13"/>
  <c r="E549" i="13"/>
  <c r="E610" i="13" s="1"/>
  <c r="E548" i="13"/>
  <c r="E609" i="13" s="1"/>
  <c r="E547" i="13"/>
  <c r="E608" i="13" s="1"/>
  <c r="E530" i="13"/>
  <c r="E486" i="13"/>
  <c r="F486" i="13"/>
  <c r="F607" i="13" l="1"/>
  <c r="G607" i="13"/>
  <c r="N608" i="13"/>
  <c r="F546" i="13"/>
  <c r="E546" i="13"/>
  <c r="K13" i="21" l="1"/>
  <c r="J13" i="21"/>
  <c r="I13" i="21"/>
  <c r="H13" i="21"/>
  <c r="G13" i="21"/>
  <c r="F13" i="21"/>
  <c r="G25" i="15" l="1"/>
  <c r="G28" i="15" s="1"/>
  <c r="F20" i="17" l="1"/>
  <c r="I21" i="17"/>
  <c r="H21" i="17"/>
  <c r="G21" i="17"/>
  <c r="F21" i="17"/>
  <c r="E21" i="17"/>
  <c r="I20" i="17"/>
  <c r="H20" i="17"/>
  <c r="G20" i="17"/>
  <c r="E20" i="17"/>
  <c r="K16" i="8" l="1"/>
  <c r="K17" i="8"/>
  <c r="K15" i="8"/>
  <c r="K16" i="7"/>
  <c r="K17" i="7"/>
  <c r="K15" i="7"/>
  <c r="K16" i="19"/>
  <c r="K17" i="19"/>
  <c r="K15" i="19"/>
  <c r="K16" i="5"/>
  <c r="K17" i="5"/>
  <c r="K15" i="5"/>
  <c r="K16" i="4"/>
  <c r="K17" i="4"/>
  <c r="K15" i="4"/>
  <c r="K15" i="2"/>
  <c r="K16" i="2"/>
  <c r="F13" i="2"/>
  <c r="K15" i="3"/>
  <c r="K16" i="3"/>
  <c r="K17" i="3"/>
  <c r="G13" i="3"/>
  <c r="H13" i="3"/>
  <c r="I13" i="3"/>
  <c r="J13" i="3"/>
  <c r="F13" i="3"/>
  <c r="K13" i="3" l="1"/>
  <c r="H25" i="15" l="1"/>
  <c r="H28" i="15" s="1"/>
  <c r="I25" i="15"/>
  <c r="I28" i="15" s="1"/>
  <c r="J25" i="15"/>
  <c r="J28" i="15" s="1"/>
  <c r="G13" i="7" l="1"/>
  <c r="H13" i="7"/>
  <c r="I13" i="7"/>
  <c r="J13" i="7"/>
  <c r="K13" i="7"/>
  <c r="F13" i="7"/>
  <c r="G13" i="19"/>
  <c r="H13" i="19"/>
  <c r="I13" i="19"/>
  <c r="J13" i="19"/>
  <c r="K13" i="19"/>
  <c r="F13" i="19"/>
  <c r="G13" i="2" l="1"/>
  <c r="K13" i="8" l="1"/>
  <c r="G13" i="8" l="1"/>
  <c r="H13" i="8"/>
  <c r="I13" i="8"/>
  <c r="J13" i="8"/>
  <c r="F13" i="8"/>
  <c r="J13" i="5"/>
  <c r="I13" i="5"/>
  <c r="H13" i="5"/>
  <c r="G13" i="5"/>
  <c r="F13" i="5"/>
  <c r="J13" i="4"/>
  <c r="I13" i="4"/>
  <c r="H13" i="4"/>
  <c r="G13" i="4"/>
  <c r="F13" i="4"/>
  <c r="J13" i="2"/>
  <c r="I13" i="2"/>
  <c r="H13" i="2"/>
  <c r="K13" i="2" l="1"/>
  <c r="K13" i="5"/>
  <c r="K13" i="4"/>
  <c r="J21" i="15" l="1"/>
</calcChain>
</file>

<file path=xl/sharedStrings.xml><?xml version="1.0" encoding="utf-8"?>
<sst xmlns="http://schemas.openxmlformats.org/spreadsheetml/2006/main" count="2435" uniqueCount="464">
  <si>
    <t>Приложение № 1</t>
  </si>
  <si>
    <t>N п/п</t>
  </si>
  <si>
    <t>Единица измерения</t>
  </si>
  <si>
    <t>1.</t>
  </si>
  <si>
    <t>Процент по отношению к базовому году</t>
  </si>
  <si>
    <t>Процент</t>
  </si>
  <si>
    <t>Человек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</si>
  <si>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%</t>
  </si>
  <si>
    <t>Единиц</t>
  </si>
  <si>
    <t>2018 год</t>
  </si>
  <si>
    <t>2019 год</t>
  </si>
  <si>
    <t>Приложение № 2</t>
  </si>
  <si>
    <t>ПАСПОРТ ПОДПРОГРАММЫ I</t>
  </si>
  <si>
    <t xml:space="preserve">Муниципальный заказчик подпрограммы       </t>
  </si>
  <si>
    <t xml:space="preserve">Расходы (тыс. рублей)                                   </t>
  </si>
  <si>
    <t>Итого</t>
  </si>
  <si>
    <t xml:space="preserve">Всего:        </t>
  </si>
  <si>
    <t xml:space="preserve">в том числе:  </t>
  </si>
  <si>
    <t>Средства бюджета Московской области</t>
  </si>
  <si>
    <t>Средства Федерального бюджета</t>
  </si>
  <si>
    <t xml:space="preserve">Главный распорядитель бюджетных средств     </t>
  </si>
  <si>
    <t>Источник финансирования</t>
  </si>
  <si>
    <t>Источники  финансирования    подпрограммы по  годам реализации и  главным распорядителям   бюджетных средств, в том числе по годам:</t>
  </si>
  <si>
    <t>Приложение № 3</t>
  </si>
  <si>
    <t>ПАСПОРТ ПОДПРОГРАММЫ II</t>
  </si>
  <si>
    <t>Приложение № 4</t>
  </si>
  <si>
    <t>ПАСПОРТ ПОДПРОГРАММЫ III</t>
  </si>
  <si>
    <t>Приложение № 5</t>
  </si>
  <si>
    <t>ПАСПОРТ ПОДПРОГРАММЫ IV</t>
  </si>
  <si>
    <t>Приложение № 6</t>
  </si>
  <si>
    <t>ПАСПОРТ ПОДПРОГРАММЫ V</t>
  </si>
  <si>
    <t>Приложение № 7</t>
  </si>
  <si>
    <t>ПАСПОРТ ПОДПРОГРАММЫ VI</t>
  </si>
  <si>
    <t>Приложение № 8</t>
  </si>
  <si>
    <t>«Обеспечивающая подпрограмма»</t>
  </si>
  <si>
    <t>ПАСПОРТ ПОДПРОГРАММЫ VII</t>
  </si>
  <si>
    <t>Приложение № 9</t>
  </si>
  <si>
    <t xml:space="preserve">  </t>
  </si>
  <si>
    <t>ПАСПОРТ МУНИЦИПАЛЬНОЙ ПРОГРАММЫ</t>
  </si>
  <si>
    <t>Координатор муниципальной программы</t>
  </si>
  <si>
    <t>Муниципальный заказчик муниципальной программы</t>
  </si>
  <si>
    <t>Цель муниципальной программы</t>
  </si>
  <si>
    <t>Перечень подпрограмм</t>
  </si>
  <si>
    <t>Расходы (тыс. рублей)</t>
  </si>
  <si>
    <t>Всего</t>
  </si>
  <si>
    <t>Приложение № 10</t>
  </si>
  <si>
    <t>ОБОСНОВАНИЯ ФИНАНСОВЫХ РЕСУРСОВ, НЕОБХОДИМЫХ ДЛЯ РЕАЛИЗАЦИИ МЕРОПРИЯТИЙ ПОДПРОГРАММ</t>
  </si>
  <si>
    <t>Эксплуатационные расходы, возникающие в результате реализации мероприятия</t>
  </si>
  <si>
    <t>Комплектование книжного фонда</t>
  </si>
  <si>
    <t>Не требует финансирования</t>
  </si>
  <si>
    <t>Приобретение программного обеспечения</t>
  </si>
  <si>
    <t>Приобретение и установка оборудования, оргтехники, мебели</t>
  </si>
  <si>
    <t>Организация гастролей</t>
  </si>
  <si>
    <t>Поддержка издательской деятельности учреждений (полиграфическая и мультимедийная продукция)</t>
  </si>
  <si>
    <t>Мероприятия, направленные на снижение потребения теплоэнергии и водоснабжения</t>
  </si>
  <si>
    <t>Развитие комплекса инфраструктуры, техническое переоснащение парка. Модернизация парковой территории.</t>
  </si>
  <si>
    <t xml:space="preserve">Наименование   мероприятия    
подпрограммы
</t>
  </si>
  <si>
    <t xml:space="preserve">Расчет необходимых финансовых ресурсов на реализацию мероприятия </t>
  </si>
  <si>
    <t xml:space="preserve">Общий объем финансовых  
ресурсов, необходимых   
для реализации мероприятия, в том числе по годам
</t>
  </si>
  <si>
    <t>Приложение № 11</t>
  </si>
  <si>
    <t xml:space="preserve">Итого         </t>
  </si>
  <si>
    <t>Комитет по культуре</t>
  </si>
  <si>
    <t xml:space="preserve">Средства Федерального бюджета </t>
  </si>
  <si>
    <t>Итого по подпрограмме:</t>
  </si>
  <si>
    <t>Итого:</t>
  </si>
  <si>
    <t>Подготовка к отопительному сезону в музеях</t>
  </si>
  <si>
    <t>Подготовка к отопительному сезону в домах культуры</t>
  </si>
  <si>
    <t xml:space="preserve"> Итого по подпрограмме:</t>
  </si>
  <si>
    <t xml:space="preserve">Средства Федерального Бюджета </t>
  </si>
  <si>
    <t>Оформление охранных обязательств, зон охраны объекта культурного наследия</t>
  </si>
  <si>
    <t xml:space="preserve">Источники     
финансирования
</t>
  </si>
  <si>
    <t xml:space="preserve">Всего 
(тыс. 
руб.) 
</t>
  </si>
  <si>
    <t xml:space="preserve">Ответственный
за выполнение
мероприятия  
программы (подпрограммы) 
</t>
  </si>
  <si>
    <t xml:space="preserve">Результаты  
выполнения  
мероприятий  программы
(подпрограммы)
</t>
  </si>
  <si>
    <t xml:space="preserve">N  П/П </t>
  </si>
  <si>
    <t>1.1.1</t>
  </si>
  <si>
    <t>1.6</t>
  </si>
  <si>
    <t>1.1.2</t>
  </si>
  <si>
    <t xml:space="preserve">Средства  бюджета Московской области    </t>
  </si>
  <si>
    <t>1.2</t>
  </si>
  <si>
    <t>2.1</t>
  </si>
  <si>
    <t>2.2</t>
  </si>
  <si>
    <t>2.3</t>
  </si>
  <si>
    <t>1.2.1</t>
  </si>
  <si>
    <t>1.1</t>
  </si>
  <si>
    <t xml:space="preserve">Средства     бюджета Московской области </t>
  </si>
  <si>
    <t>Приложение № 12</t>
  </si>
  <si>
    <t>Предельная стоимость объекта, тыс. руб.</t>
  </si>
  <si>
    <t>Источники финансирования</t>
  </si>
  <si>
    <t>Финансирование, тыс. рублей</t>
  </si>
  <si>
    <t>Остаток сметной стоимости до ввода в эксплуатацию, тыс. руб.</t>
  </si>
  <si>
    <t>Всего:</t>
  </si>
  <si>
    <t>1</t>
  </si>
  <si>
    <t>Приложение № 13</t>
  </si>
  <si>
    <t>Наименование муниципального образования/Адрес объекта (Наименование объекта)</t>
  </si>
  <si>
    <t>Финансирование, в том числе распределение межбюджетных трансфертов из бюджета Московской области, тыс. рублей</t>
  </si>
  <si>
    <t>МЕТОДИКА РАСЧЕТА ЗНАЧЕНИЙ ПОКАЗАТЕЛЕЙ</t>
  </si>
  <si>
    <t xml:space="preserve"> п/п</t>
  </si>
  <si>
    <t>Наименование показателей</t>
  </si>
  <si>
    <t>Определение</t>
  </si>
  <si>
    <t>Значения базовых показателей</t>
  </si>
  <si>
    <t xml:space="preserve">процент </t>
  </si>
  <si>
    <t xml:space="preserve">Доб = Окр / Окн х 100%, где:
Доб - 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собственности;
Окр - объекты культурного наследия, находящиеся в муниципальной собственности и требующие консервации или реставрации;
Окн - общее количество объектов культурного наследия, находящихся в муниципальной собственности
</t>
  </si>
  <si>
    <t xml:space="preserve">             Н + Ш
Дн  =   X 100%
               Чср
Дн - доля населения, участвующего в коллективах народного творчества и школах искусств (процентов);
Н - численность участников в клубных формированиях учреждений культурно-досугового типа (из формы 7-НК (свод), строка 01, гр.35, данные оперативного мониторинга);
Ш - количество учащихся в школах искусств (форма 1-ДМШ, форма 1-ДО (для школ искусств, подведомственных органам управления образованием), данные оперативного мониторинга);
Чср - среднегодовая численность населения в муниципальном образовании (данные Мособлстата).
</t>
  </si>
  <si>
    <t xml:space="preserve">2019 год </t>
  </si>
  <si>
    <t xml:space="preserve">Всего </t>
  </si>
  <si>
    <t>Источники финансирования муниципальной программы</t>
  </si>
  <si>
    <t xml:space="preserve">Всего, в том числе:        </t>
  </si>
  <si>
    <t xml:space="preserve">«Развитие культуры Рузского городского округа» </t>
  </si>
  <si>
    <t>на 2018-2022 годы»</t>
  </si>
  <si>
    <t>«РАЗВИТИЕ КУЛЬТУРЫ РУЗСКОГО ГОРОДСКОГО ОКРУГА</t>
  </si>
  <si>
    <t>НА 2018-2022 г.г.»</t>
  </si>
  <si>
    <t>Муниципальное казенное учреждение Рузского городского округа «Комитет по культуре»</t>
  </si>
  <si>
    <t>Подпрограмма I «Сохранение, использование, популяризация объектов культурного наследия, находящихся в собственности Рузского городского округа»</t>
  </si>
  <si>
    <t>Подпрограмма II «Развитие музейного дела и народных художественных промыслов в Рузском городском округе»</t>
  </si>
  <si>
    <t>Подпрограмма III «Развитие библиотечного дела в Рузском городском округе»</t>
  </si>
  <si>
    <t>Подпрограмма IV «Развитие самодеятельного творчества и поддержка основных форм культурно-досуговой деятельности в  Рузском городском округе»</t>
  </si>
  <si>
    <t>Подпрограмма VI  «Укрепление материально-технической базы  муниципальных учреждений культуры  Рузского городского округа»</t>
  </si>
  <si>
    <t>2020 год</t>
  </si>
  <si>
    <t>2021 год</t>
  </si>
  <si>
    <t>2022 год</t>
  </si>
  <si>
    <t xml:space="preserve">Количество посетителей муниципальных музеев </t>
  </si>
  <si>
    <t>Увеличение количества предоставляемых  муниципальными библиотеками  муниципальных услуг в электронном виде</t>
  </si>
  <si>
    <t xml:space="preserve">Увеличение числа посетителей парков культуры и отдыха </t>
  </si>
  <si>
    <t>Доля населения, участвующего в коллективах народного творчества и школах искусств*</t>
  </si>
  <si>
    <t>Количество объектов культуры, построенных/реконструированных в текущем году</t>
  </si>
  <si>
    <t>Соотношение  средней заработной платы работников учреждений культуры к среднемесячной начисленной заработной плате наемных работников в организациях, у индивидуальных предпринимателей и физических лиц (среднемесячному доходу от трудовой деятельности) в Московской области *</t>
  </si>
  <si>
    <t>Соотношение средней заработной платы работников  учреждений культуры к средней заработной плате в Московской области*</t>
  </si>
  <si>
    <t xml:space="preserve">Единица   измерения     </t>
  </si>
  <si>
    <t>Базовое значение показателя (на начало реализации подпрограммы)</t>
  </si>
  <si>
    <t>Планируемое значение показателя по годам реализации</t>
  </si>
  <si>
    <t>процент</t>
  </si>
  <si>
    <t>единица</t>
  </si>
  <si>
    <t>процент по отношению к базовому году</t>
  </si>
  <si>
    <t>«РАЗВИТИЕ КУЛЬТУРЫ РУЗСКОГО ГОРОДСКОГО ОКРУГА НА  2018-2022 гг.»</t>
  </si>
  <si>
    <t>Подпрограмма II «Развитие музейного дела и народных художественных промыслов в собственности Рузского городского округа»</t>
  </si>
  <si>
    <t>Подпрограмма III «Развитие библиотечного дела в Рузского городского округе»</t>
  </si>
  <si>
    <t>Подпрограмма IV «Развитие самодеятельного творчества и поддержка основных форм культурно-досуговой деятельности в Рузского городского округе»</t>
  </si>
  <si>
    <t>Подпрограмма VI  «Укрепление материально-технической базы  муниципальных учреждений культуры Рузского городского округа»</t>
  </si>
  <si>
    <t>Доля фактического количества проведенных  Комитетом по культуре процедур закупок в общем колличестве запланированных процедур закупок</t>
  </si>
  <si>
    <t xml:space="preserve"> «Сохранение, использование, популяризация объектов культурного наследия, находящихся в собственности Рузского городского округа»</t>
  </si>
  <si>
    <t>МКУ РГО «Комитет по культуре»</t>
  </si>
  <si>
    <t xml:space="preserve">Средства бюджета Рузского Городского округа  </t>
  </si>
  <si>
    <t>На срок с 2018-2022гг.</t>
  </si>
  <si>
    <t xml:space="preserve">Средства бюджета Рузского городского округа   </t>
  </si>
  <si>
    <t>Увеличение доли объектов культурного наследия, находящихся на территории Рузского городского округа, по которым проведены работы по сохранению, использованию, популяризации муниципальной охране, в общем количестве объектов культурного наследия, нуждающихся в указанных работах</t>
  </si>
  <si>
    <t xml:space="preserve">Обеспечение роста числа посетителей библиотек </t>
  </si>
  <si>
    <t xml:space="preserve">2022 год       </t>
  </si>
  <si>
    <t>Средства бюджета Рузского Городского округа</t>
  </si>
  <si>
    <t>Увеличение количества посетителей концертных мероприятий</t>
  </si>
  <si>
    <t>Увеличение количества концертных мероприятий</t>
  </si>
  <si>
    <t xml:space="preserve">Средства бюджета Рузского городского округа  </t>
  </si>
  <si>
    <t xml:space="preserve"> «Укрепление материально-технической базы  муниципальных учреждений культуры Рузского городского округа»</t>
  </si>
  <si>
    <t xml:space="preserve">Средства бюджета Рузского городского округа     </t>
  </si>
  <si>
    <t xml:space="preserve">Средства бюджета Рузского городского округа    </t>
  </si>
  <si>
    <t xml:space="preserve"> «РАЗВИТИЕ КУЛЬТУРЫ РУЗСКОГО ГОРОДСКОГО ОКРУГА НА 2018-2022 ГГ.»</t>
  </si>
  <si>
    <t>Средства бюджета Рузского городского округа</t>
  </si>
  <si>
    <t>Средства бюджета  Московской области</t>
  </si>
  <si>
    <t>2018-2022г</t>
  </si>
  <si>
    <t xml:space="preserve">2020 год </t>
  </si>
  <si>
    <t xml:space="preserve">Сроки       
исполнения 
мероприятия
</t>
  </si>
  <si>
    <t>Объем финансирования по годам ( тыс. руб.)</t>
  </si>
  <si>
    <t>Средства      бюджета Рузского городского округа</t>
  </si>
  <si>
    <t>Средства  бюджета Рузского городского округа</t>
  </si>
  <si>
    <t>Мероприятия по повышению оплаты труда работников культуры музеев</t>
  </si>
  <si>
    <t>1.3</t>
  </si>
  <si>
    <t>1.4</t>
  </si>
  <si>
    <t>1.5</t>
  </si>
  <si>
    <t>Мероприятия по охране труда (обучение по охране труда, приобретение работникам сертифицированных средств индивидуальной защиты, а так же смывающих и (или) обеззараживающих средств)</t>
  </si>
  <si>
    <t>Приобретение програмного обеспечения</t>
  </si>
  <si>
    <t>Организация и проведение выставок</t>
  </si>
  <si>
    <t>1.7</t>
  </si>
  <si>
    <t>1.8</t>
  </si>
  <si>
    <t>Мероприятия по противопожарной безопасности  и антитеррористической защищенности в музеях</t>
  </si>
  <si>
    <t xml:space="preserve">Средства     бюджета Рузского городского округа </t>
  </si>
  <si>
    <t xml:space="preserve">Средства бюджета Московской области     </t>
  </si>
  <si>
    <t xml:space="preserve"> Увеличение общего количества посетителей муниципальных музеев</t>
  </si>
  <si>
    <t>Мероприятия по повышению оплаты труда работников культуры библиотек</t>
  </si>
  <si>
    <t>Мероприятия по противопожарной безопасности  и антитеррористической защищенности в библиотеках</t>
  </si>
  <si>
    <t>Подготовка к отопительному сезону в библиотеках</t>
  </si>
  <si>
    <t>Организация культурно-досуговой работы  в Рузском городском округе</t>
  </si>
  <si>
    <t>Мероприятия по противопожарной безопасности  и антитеррористической защищенности в домах культуры</t>
  </si>
  <si>
    <t>Приобритение ( изготовление) костюмов</t>
  </si>
  <si>
    <t>Создание парков культуры и отдыха на территории Рузского городского округа</t>
  </si>
  <si>
    <t>Модернизация материально-технической базы объектов культуры путем строительства, реконструкции, проведения капитального ремонта, технического переоснащения муниципальных учреждений сферы культуры современным непроизводственным оборудованием</t>
  </si>
  <si>
    <t>Текущий ремонт учреждений сфере культуры и дополнительного образования детей сферы культуры</t>
  </si>
  <si>
    <t>Приобретение музыкальных инструментов, музыкального, светового оборудования</t>
  </si>
  <si>
    <t xml:space="preserve"> Подпрограмма VIII «Обеспечивающая подпрограмма»</t>
  </si>
  <si>
    <t>Обеспечение эффективного выполнения полномочий  в  Рузском городском округе</t>
  </si>
  <si>
    <t>Реализация «умной социальной политики». Разработка механизма финансирования муниципальных учреждений с учетом оптимизации деятельности и перехода на нормативно-подушевое финансирование (в пределах средств, выделяемых на содержание органов культуры муниципальных образований).</t>
  </si>
  <si>
    <t>Реализация «умной социальной политики». Мероприятие по оптимизации численности административно-управленческого персонала муниципальных учреждений (в пределах средств, выделяемых на содержание органов культуры муниципальных образований).</t>
  </si>
  <si>
    <t xml:space="preserve">2021 год </t>
  </si>
  <si>
    <t xml:space="preserve">2022 год </t>
  </si>
  <si>
    <t>Профессиональная подготовка, переподготовка и повышение квалификации в библиотеках</t>
  </si>
  <si>
    <t>Профессиональная подготовка, переподготовка и повышение квалификации в домах культуры</t>
  </si>
  <si>
    <t>Модернизация объектов учреждений культуры и дополнительного образования детей в сфере культуры путем проведения капитального ремонта, технического переоснащения и благоустройства территории</t>
  </si>
  <si>
    <t>Средства Рузского городского округа</t>
  </si>
  <si>
    <t xml:space="preserve">Количество установленных информационных надписей и обозначений на объекты культурного наследия, находящихся в собственности Московской области  </t>
  </si>
  <si>
    <t>Количество объектов культурного наследия, находящихся в собственности Московской области, на которых установлены информационные надписи   и обозначения в текущем году</t>
  </si>
  <si>
    <t xml:space="preserve">ДЗ % = З фак/Зпл х 100, %
Где:
ДЗ -  Доля фактического количества проведенных  Комитетом по культуре процедур закупок в общем количестве запланированных процедур закупок;
Зфак- количество фактически проведенных процедур закупок;
Зпл – количество запланированных процедур закупок.
</t>
  </si>
  <si>
    <t>ЭФФЕКТИВНОСТИ РЕАЛИЗАЦИИ ПРОГРАММЫ РУЗСКОГО ГОРОДСКОГО ОКРУГА «РАЗВИТИЕ КУЛЬТУРЫ РУЗСКОГО ГОРОДСКОГО ОКРУГА» НА 2018-2022 Г.Г.</t>
  </si>
  <si>
    <t>Статистические источники</t>
  </si>
  <si>
    <t xml:space="preserve">Реестр информационных надписей   и обозначений на объектах культурного наследия, находящихся в собственности Московской области </t>
  </si>
  <si>
    <t>Количество посетителей в отчетном году в тыс. чел.</t>
  </si>
  <si>
    <t>Отчет музея</t>
  </si>
  <si>
    <t>Тыс. человек</t>
  </si>
  <si>
    <t xml:space="preserve">В% = Укотч/Укбаз х 100%, 
где:
В% – количество предоставляемых муниципальными библиотеками муниципальных услуг в электронном виде;
Укотч – количество предоставляемых муниципальными библиотеками муниципальных услуг в электронном виде в отчетном периоде;
Укбаз – количество предоставляемых муниципальными библиотеками муниципальных услуг в электронном виде в базовом периоде
</t>
  </si>
  <si>
    <t xml:space="preserve">Ежеквартальные отчеты по предоставлению муниципальных услуг в электронном виде </t>
  </si>
  <si>
    <t>Увеличение количества зрителей рассчитывается по формуле:
N=N_п.г+1%N_п.г.
Где:
N_п.г. – значение прошлого года</t>
  </si>
  <si>
    <t xml:space="preserve">Формы 9-НК и 12-НК, внутриведомственная отчетность учреждений культуры </t>
  </si>
  <si>
    <t>N=N_п.г+1%N_п.г.
Где:
N_п.г. – значение прошлого года</t>
  </si>
  <si>
    <t xml:space="preserve">Внутриведомственная отчетность учреждений культуры </t>
  </si>
  <si>
    <t xml:space="preserve">Формы -НК и 1-ДМШ, 1ДО- годовые, внутриведомственная отчетность учреждений культуры </t>
  </si>
  <si>
    <t>Количество парков, получивших правовой статус юридического лица</t>
  </si>
  <si>
    <t>Форма федерального статистического наблюдения № 11-НК «Сведения о работе парка культуры и отдыха (городского сада)», утвержденная приказом Росстата от 30.12.2015 №671 «Об утверждении статистического инструментария для организации Минкультуры России Федерального статистического наблюдения за деятельностью учреждений культуры»</t>
  </si>
  <si>
    <t>Количество парков, соответствующих требованиям Регионального паркового стандарта</t>
  </si>
  <si>
    <t>Постановление Правительства Московской области от 23.12.2013 № 1098/55 «Об утверждении «Указания. Региональный парковый стандарт Московской области»,
форма федерального статистического наблюдения № 11-НК «Сведения о работе парка культуры и отдыха (городского сада)», утвержденная приказом Росстата от 30.12.2015 №671 «Об утверждении статистического инструментария для организации Минкультуры России Федерального статистического наблюдения за деятельностью учреждений культуры»</t>
  </si>
  <si>
    <t>Кпп%=Ко/Кп х 100%,
где:
Кпп% - количество посетителей по отношению к базовому году;
Ко – количество посетителей в отчетном году, тыс. человек;
Кп – количество посетителей в базовом году, тыс. человек</t>
  </si>
  <si>
    <t>Форма федерального статистического наблюдения № 11-НК «Сведения о работе парка культуры и отдыха (городского сада)», утвержденная приказом Росстата от 30.12.2015 №671 «Об утверждении статистического инструментария для организации Минкультуры России Федерального статистического наблюдения за деятельностью учреждений культуры»;
журналы учета работы парков</t>
  </si>
  <si>
    <t xml:space="preserve">Днорм.мун=Кнорм.мун/Кмун-100 ,
где:
 Кнорм.мун - количество зданий, строений, сооружений муниципальных учреждений культуры, в отношении которых проведены работы по капитальному ремонту в текущем году, соответствующих нормальному уровню энергоэффективности и выше (A, B, C, D), единица;
 Кмун - количество зданий, строений, сооружений муниципальных учреждений культуры, в отношении которых проведены работы по капитальному ремонту в текущем году, единица.
</t>
  </si>
  <si>
    <t>Акт о приемке выполненных работ (форма № КС-2), справка о стоимости выполненных работ и затрат (форма № КС-3)</t>
  </si>
  <si>
    <t>Ск = Зк /Дмо х 100%,
где:
Ск - соотношение средней заработной платы работников муниципальных учреждений культуры Московской области к средней заработной плате в Московской области;
Зк - средняя заработная плата работников муниципальных учреждений культуры;
Дмо – среднемесячный доход от трудовой деятельности Московской области</t>
  </si>
  <si>
    <t>Форма федерального статистического наблюдения № ЗП-культура  «Сведения о численности и оплате труда работников сферы культуры по категориям персонала», утвержденная приказом Росстата от 30.11.2015 № 594 «Об утверждении статистического инструментария для проведения федерального статистического наблюдения в сфере оплаты труда отдельных категорий работников социальной сферы и науки, в отношении которых предусмотрены мероприятия по повышению средней заработной платы в соответствии с Указом Президента Российской Федерации от 07.05.2012 № 597»</t>
  </si>
  <si>
    <t>Ск = Зк / Змо x 100%,
где:
Ск - соотношение средней заработной платы работников муниципальных учреждений культуры к средней заработной плате;
Зк - средняя заработная плата работников муниципальных учреждений культуры;
Змо - средняя заработная плата в Московской области</t>
  </si>
  <si>
    <t>Форма федерального статистического наблюдения N ЗП-культура "Сведения о численности и оплате труда работников сферы культуры по категориям персонала", утвержденная приказом Росстата от 30.12.2013 N 508 "Об утверждении статистического инструментария для проведения федерального статистического наблюдения в сфере оплаты труда отдельных категорий работников социальной сферы и науки, в отношении которых предусмотрены мероприятия по повышению средней заработной платы в соответствии с Указом Президента Российской Федерации от 07.05.2012 N 597"</t>
  </si>
  <si>
    <t>Внутреняя отчетность</t>
  </si>
  <si>
    <t>Профессиональная подготовка, переподготовка и повышение квалификации в музеях</t>
  </si>
  <si>
    <t xml:space="preserve"> Обеспечение выполнения функций муниципальных музеев  </t>
  </si>
  <si>
    <t xml:space="preserve">Организация библиотечного обслуживания населения муниципальными библиотеками </t>
  </si>
  <si>
    <t>Всего, в том числе по годам:</t>
  </si>
  <si>
    <t>Мероприятий</t>
  </si>
  <si>
    <t>Обеспечение выполнения функций муниципальных домов культуры, центров искусств</t>
  </si>
  <si>
    <t>Реконструкция муниципального бюджетного учреждения культуры "Военно-исторический музей "Музей Зои Космодемьянской", Рузский городской округ (в том числе проектно-изыскательские работы)</t>
  </si>
  <si>
    <t>ВСЕГО ПО ПРОГРАММЕ:</t>
  </si>
  <si>
    <t>Реконструкция муниципального бюджетного учреждения культуры "Военно-исторический музей "Музей Зои Космодемьянской", Рузский городской округ (в том числе проектно-изыскательские работы). 143160, Московская область, Рузский район, д. Петрищево, д.89</t>
  </si>
  <si>
    <t>ПРОЕКТ</t>
  </si>
  <si>
    <t xml:space="preserve">Количество усадеб, переданных в аренду на условиях восстановления         
  </t>
  </si>
  <si>
    <t>«Развитие культуры Рузского городского округа» на 2018 – 2022 г.г.»</t>
  </si>
  <si>
    <t xml:space="preserve"> «Развитие культуры Рузского городского округа» на 2018 – 2022 г.г.»</t>
  </si>
  <si>
    <r>
      <t xml:space="preserve"> «Развитие культуры Рузского</t>
    </r>
    <r>
      <rPr>
        <sz val="12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городского округа» на 2018 – 2022 г.г.»</t>
    </r>
  </si>
  <si>
    <t xml:space="preserve">Прирост количества выставочных проектов относительно уровня 2012 года </t>
  </si>
  <si>
    <t xml:space="preserve">Увп% = ВПо / ВПп  х 100%,
где:
Увп% - количество выставочных проектов по отношению к 2012 году;
ВПо – количество выставочных проектов в отчетном году;
ВПп -  количество выставочных проектов в 2012 году . </t>
  </si>
  <si>
    <t>Повышение качества жизни населения Рузского округа путем развития услуг в сфере культуры</t>
  </si>
  <si>
    <r>
      <t>Заместитель Главы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 xml:space="preserve">Рузского городского округа И.А. Шиломаева </t>
    </r>
  </si>
  <si>
    <t>человек</t>
  </si>
  <si>
    <t>ПЛАНИРУЕМЫЕ РЕЗУЛЬТАТЫ РЕАЛИЗАЦИИ МУНИЦИПАЛЬНОЙ ПРОГРАММЫ РУЗСКОГО ГОРОДСКОГО ОКРУГА</t>
  </si>
  <si>
    <t xml:space="preserve"> к муниципальной программе Рузского городского округа </t>
  </si>
  <si>
    <t xml:space="preserve"> к муниципальной программе Рузского городского округа  </t>
  </si>
  <si>
    <t xml:space="preserve"> к муниципальной программе Рузского городского округа</t>
  </si>
  <si>
    <t>ПЕРЕЧЕНЬ МЕРОПРИЯТИЙ МУНИЦИПАЛЬНОЙ ПРОГРАММЫ РУЗСКОГО ГОРОДСКОГО ОКРУГА</t>
  </si>
  <si>
    <t>Муниципальной программы «Развитие культуры Рузского городского округа на 2018-2022гг.»</t>
  </si>
  <si>
    <t>мероприятий</t>
  </si>
  <si>
    <t>«Развитие музейного дела и народных художественных промыслов в Рузском городском округе»</t>
  </si>
  <si>
    <t>«Развитие самодеятельного творчества и поддержка основных форм культурно-досуговой деятельности в Рузском городском округе»</t>
  </si>
  <si>
    <t>«Развитие библиотечного дела в Рузском городском округе»</t>
  </si>
  <si>
    <t>Подпрограмма II «Развитие музейного дела и народных художественных промыслов в Рузского городском округе»</t>
  </si>
  <si>
    <t>Подпрограмма IV «Развитие самодеятельного творчества и поддержка основных форм культурно-досуговой деятельности в Рузском городском округе»</t>
  </si>
  <si>
    <t>Строительство новых объектов культуры и оформление земельных участков</t>
  </si>
  <si>
    <t>МУНИЦИПАЛЬНАЯ ПРОГРАММА РУЗСКОГО ГОРОДСКОГО ОКРУГА</t>
  </si>
  <si>
    <t>Подпрограмма V «Развитие парков культуры и отдыха в Рузском городском округе»</t>
  </si>
  <si>
    <t xml:space="preserve"> «Развитие парков культуры и отдыха в Рузском городском округе»</t>
  </si>
  <si>
    <t>Подпрограмма VII «Создание условий для развития туризма в  Рузском городском округе»</t>
  </si>
  <si>
    <t>Подпрограмма  VIII  «Обеспечивающая подпрограмма»</t>
  </si>
  <si>
    <t>Объем платных туристских услуг, оказанных населению (в т.ч. объем платных услуг гостиниц и аналогичных средств размещения)</t>
  </si>
  <si>
    <t>млн. руб.</t>
  </si>
  <si>
    <t>Число граждан, размещенных в коллективных средствах размещения</t>
  </si>
  <si>
    <t>тыс. человек</t>
  </si>
  <si>
    <t>№ п/п</t>
  </si>
  <si>
    <t>Планируемые результаты реализации муниципальной программы</t>
  </si>
  <si>
    <t>Тип показателя</t>
  </si>
  <si>
    <t>Номер основного мероприятия в перечне мероприятий программы (подпрограммы)</t>
  </si>
  <si>
    <t>Доля населения, участвующего в коллективах народного творчества и школах искусств</t>
  </si>
  <si>
    <t>Соответствие нормативу обеспеченности парками культуры и отдыха *</t>
  </si>
  <si>
    <t>Отношение средней заработной платы работников муниципальных учреждений культуры к среднемесячной начисленной заработной плате наемных работников в организациях, у индивидуальных предпринимателей и физических лиц (среднемесячному доходу от трудовой деятельности) в Московской области *</t>
  </si>
  <si>
    <t>* Приоритетные показатели</t>
  </si>
  <si>
    <t>Строительство дома культуры по адресу: Московская область, Рузский городской округ, д. Нестерово ( в том числе проектно-изыскательские работы)</t>
  </si>
  <si>
    <t>Источники  финансирования    подпрограммы по  годам реализации и  главным распорядителям бюджетных средств, в том числе по годам:</t>
  </si>
  <si>
    <t xml:space="preserve"> «Подпрограмма VII «Создание условий для развития туризма в  Рузском городском округе»</t>
  </si>
  <si>
    <t>ПАСПОРТ ПОДПРОГРАММЫ VIII</t>
  </si>
  <si>
    <t>Приложение № 14</t>
  </si>
  <si>
    <t xml:space="preserve">Мероприятия 
программы
(подпрограммы)
</t>
  </si>
  <si>
    <t xml:space="preserve">Объем          
финансирования 
мероприятия в году, предшествующему году начала реализации программы
(тыс. руб.)*
</t>
  </si>
  <si>
    <t>Подпрограмма VIII «Обеспечивающая подпрограмма»</t>
  </si>
  <si>
    <t xml:space="preserve"> «Подпрограмма VII «Создание условий для развития туризма в Рузском городском округе»</t>
  </si>
  <si>
    <t xml:space="preserve"> 1.  Основное мероприятие</t>
  </si>
  <si>
    <t>1. Основное мероприятие</t>
  </si>
  <si>
    <t xml:space="preserve">2. Основное мероприятие  </t>
  </si>
  <si>
    <t xml:space="preserve"> 1. Основное мероприятие</t>
  </si>
  <si>
    <t xml:space="preserve"> 1. Основное мероприятие  </t>
  </si>
  <si>
    <t>Оказание муниципальных услуг (выполнение работ) муниципальными музеями  (текущее содержание умущества учреждений)</t>
  </si>
  <si>
    <t>1.1.3</t>
  </si>
  <si>
    <t>Оказание муниципальных услуг (выполнение работ) муниципальными библиотеками  (текущее содержание умущества учреждений)</t>
  </si>
  <si>
    <t>Оказание муниципальных услуг (выполнение работ) муниципальными библиотеками  (заработная плата с начислениями)</t>
  </si>
  <si>
    <t>1.2.2</t>
  </si>
  <si>
    <t>Развитие парков культуры и отдыха</t>
  </si>
  <si>
    <t>Текущий ремонт (Приобретение и установка окон, проведение работ по внутренней и внешней отделки беседок)</t>
  </si>
  <si>
    <t>Управление благоуствойства</t>
  </si>
  <si>
    <t>Управление благоустройства</t>
  </si>
  <si>
    <t>Увеличение туристского и экскурсионного потока в  Рузском городском округе</t>
  </si>
  <si>
    <t>Ведение реестра паспортов организаций и предприятий туристской сферы</t>
  </si>
  <si>
    <t xml:space="preserve">Организация участия в обучающих мероприятиях для объектов туристической индустрии </t>
  </si>
  <si>
    <t>Развитие рынка туристских услуг на территории Рузского городского округа и создание благоприятных условий для развития внутреннего и въездного туризма</t>
  </si>
  <si>
    <t>Содействие в организации и проведении районных мероприятий событийного туризма</t>
  </si>
  <si>
    <t>2.4</t>
  </si>
  <si>
    <t>2.5</t>
  </si>
  <si>
    <t>Издание буклета  «Справочник путешественника по Рузскому городскому округу»</t>
  </si>
  <si>
    <t>2.6</t>
  </si>
  <si>
    <t>Проведение туристических мероприятий согласно календарному плану</t>
  </si>
  <si>
    <t>2.7</t>
  </si>
  <si>
    <t>Издание туристической карты</t>
  </si>
  <si>
    <t>2.8</t>
  </si>
  <si>
    <t>2.9</t>
  </si>
  <si>
    <t>Создание и размещение на сайте интерактивной карты «Рузский край. Карта путешественника»</t>
  </si>
  <si>
    <t>2.10</t>
  </si>
  <si>
    <t xml:space="preserve"> Развитие туристской инфраструктуры</t>
  </si>
  <si>
    <t>Средства бюджета  Рузского городского округа</t>
  </si>
  <si>
    <t>3.1</t>
  </si>
  <si>
    <t>Создание мобильны рабочих мест туристско-информационного центра «Подмосковье» Руза заповедная</t>
  </si>
  <si>
    <t>3.2</t>
  </si>
  <si>
    <t>3.3</t>
  </si>
  <si>
    <t>Консультационно-методическое сопровождение инвестиционных туристских проектов на территории Рузского городского округа</t>
  </si>
  <si>
    <t>3 Основное мероприятие</t>
  </si>
  <si>
    <t>2 Основное мероприятие</t>
  </si>
  <si>
    <t>Оплата коммунальных услуг за счет средств местного бюджета</t>
  </si>
  <si>
    <t xml:space="preserve">Расходы, связанные с реализацией муниципального задания, носящие разовый характер </t>
  </si>
  <si>
    <t>1.2.3</t>
  </si>
  <si>
    <t>1.2.4</t>
  </si>
  <si>
    <t>1.2.5</t>
  </si>
  <si>
    <t>1.2.6</t>
  </si>
  <si>
    <t>1.2.7</t>
  </si>
  <si>
    <t>Субсидии муниципальным учреждениям на иные цели</t>
  </si>
  <si>
    <t>Оказание муниципальных услуг (выполнение работ)  муниципальными музеями  (заработная плата с начислениями)</t>
  </si>
  <si>
    <t>1.1.3.1</t>
  </si>
  <si>
    <t>1.1.3.2</t>
  </si>
  <si>
    <t>1.1.3.3</t>
  </si>
  <si>
    <t>Оказание муниципальных услуг (выполнение работ) домами культуры, центрами искусств (заработная плата с начислениями)</t>
  </si>
  <si>
    <t>Мероприятия по повышению оплаты труда работников домов культуры, центров искусств</t>
  </si>
  <si>
    <t>Оказание муниципальных услуг (выполнение работ) домами культуры, центрами искусств (текущее содержание умущества учреждений)</t>
  </si>
  <si>
    <t>1.1.3.4</t>
  </si>
  <si>
    <t>Расходы, связанные с реализацией муниципального задания, носящие периодический обязательный характер  (Техническое обслуживание систем видеонаблюдения, КТС, пожарной сигнализации, счетчиков тепла и электроэнергии, оплата охранных услуг, дератизация, расходы по вывоз и утилизации мусора, обслуживание сайта)</t>
  </si>
  <si>
    <t>Реставрация объектов культурного наследия, находящихся в собственности Рузского городского округа</t>
  </si>
  <si>
    <t xml:space="preserve">Адресный перечень объектов строительства (реконструкции) муниципальной собственности Рузского городского округа, финансирование которых предусмотрено мероприятием </t>
  </si>
  <si>
    <t>Профессиональная подготовка, переподготовка и повышение квалификации</t>
  </si>
  <si>
    <t>1.2.1 Строительство дома культуры по адресу: Московская область, Рузский городской округ, д. Нестерово ( в том числе проектно-изыскательские работы)</t>
  </si>
  <si>
    <t>Подпрограммы VI «Укрепление материально-технической базы муниципальных учреждений культуры Рузского городского округа»</t>
  </si>
  <si>
    <t>Муниципальной программы  «Развитие культуры Рузского городского округа на 2018-2022гг.»</t>
  </si>
  <si>
    <t>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</si>
  <si>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строительства/реконструкции/муниципальной собственности</t>
  </si>
  <si>
    <t>Мощность/прирост мощности объекта (кв. метр, погонный метр, место, койко-место и т.д.)</t>
  </si>
  <si>
    <t>Профинансировано на 01.01._____ тыс. руб.</t>
  </si>
  <si>
    <t>Наименование главного распорядителя средств бюджета Московской области</t>
  </si>
  <si>
    <t>Всего по мероприятию</t>
  </si>
  <si>
    <t xml:space="preserve">Адресный перечень объектов капитального ремонта (ремонта) финансирование которых предусмотрено </t>
  </si>
  <si>
    <r>
      <t>Муниципальный заказчик</t>
    </r>
    <r>
      <rPr>
        <sz val="10"/>
        <color theme="1"/>
        <rFont val="Times New Roman"/>
        <family val="1"/>
        <charset val="204"/>
      </rPr>
      <t>:      Администрация Рузского городского округа</t>
    </r>
  </si>
  <si>
    <r>
      <t xml:space="preserve">Ответственный за выполнение мероприятия:     </t>
    </r>
    <r>
      <rPr>
        <sz val="10"/>
        <color theme="1"/>
        <rFont val="Times New Roman"/>
        <family val="1"/>
        <charset val="204"/>
      </rPr>
      <t>Администрация Рузского городского округа</t>
    </r>
  </si>
  <si>
    <r>
      <t xml:space="preserve">Мероприятием 1.2.2 </t>
    </r>
    <r>
      <rPr>
        <sz val="10"/>
        <color theme="1"/>
        <rFont val="Times New Roman"/>
        <family val="1"/>
        <charset val="204"/>
      </rPr>
      <t>Реконструкция муниципального бюджетного учреждения культуры "Военно-исторический музей "Музей Зои Космодемьянской", Рузский городской округ (в том числе проектно-изыскательские работы). 143160, Московская область, Рузский район, д. Петрищево, д.89</t>
    </r>
  </si>
  <si>
    <t>Виды работ (капитальный ремонт/ ремонт, вид/тип объекта</t>
  </si>
  <si>
    <t>Объем выполняемых работ</t>
  </si>
  <si>
    <t>Период проведения работ</t>
  </si>
  <si>
    <t>Налоги (на имущество, транспортный, на землю, на экологию)</t>
  </si>
  <si>
    <t>Расходы, связанные с реализацией муниципального задания, носящие разовый характер (в т.ч. комплектование книжного фонда)</t>
  </si>
  <si>
    <t>Расходы, связанные с реализацией муниципального задания, носящие разовый характер</t>
  </si>
  <si>
    <t xml:space="preserve"> Налоги (на имущество, транспортный, на землю, на экологию)</t>
  </si>
  <si>
    <t>1.1.3.5</t>
  </si>
  <si>
    <t>2017-2018гг</t>
  </si>
  <si>
    <r>
      <t>1395м</t>
    </r>
    <r>
      <rPr>
        <vertAlign val="superscript"/>
        <sz val="10"/>
        <color theme="1"/>
        <rFont val="Times New Roman"/>
        <family val="1"/>
        <charset val="204"/>
      </rPr>
      <t xml:space="preserve">2 </t>
    </r>
    <r>
      <rPr>
        <sz val="10"/>
        <color theme="1"/>
        <rFont val="Times New Roman"/>
        <family val="1"/>
        <charset val="204"/>
      </rPr>
      <t>/                200 мест</t>
    </r>
  </si>
  <si>
    <t>2017 год</t>
  </si>
  <si>
    <t xml:space="preserve">2018 год </t>
  </si>
  <si>
    <t>217-2019гг</t>
  </si>
  <si>
    <r>
      <t>На 1600 м</t>
    </r>
    <r>
      <rPr>
        <vertAlign val="superscript"/>
        <sz val="10"/>
        <color theme="1"/>
        <rFont val="Times New Roman"/>
        <family val="1"/>
        <charset val="204"/>
      </rPr>
      <t>2</t>
    </r>
  </si>
  <si>
    <t>2</t>
  </si>
  <si>
    <t>Финансирование из Бюджета Рузского городского округа</t>
  </si>
  <si>
    <t>I.</t>
  </si>
  <si>
    <t>Финансирование с привлечением субсидий из бюджета Московской области</t>
  </si>
  <si>
    <t>II.</t>
  </si>
  <si>
    <t xml:space="preserve"> Подпрограмма VII «Создание условий для развития туризма в Рузском городском округе»</t>
  </si>
  <si>
    <t>Подпрограмма VII «Создание условий для развития туризма в Рузском городском округе»</t>
  </si>
  <si>
    <t>Обеспечение деятельности МКУ РГО "Комитет по культуре" (заработная плата и текущее содержание имущества учреждения)</t>
  </si>
  <si>
    <t>Заработная плата с начислениями</t>
  </si>
  <si>
    <t xml:space="preserve">Профессиональная подготовка, переподготовка и повышение квалификации </t>
  </si>
  <si>
    <t>Текущее содержание имущества, налоги</t>
  </si>
  <si>
    <t>Проведение окружных мероприятий согласно календарному плану</t>
  </si>
  <si>
    <t>2.</t>
  </si>
  <si>
    <t>Тр  = Yn/Y0 х 100%,
где:
Тр - темп роста значений показателей эффективности реализации Подпрограммы VII;
Yn – значение показателя на конец реализации программы;
Y0 – базовое значение показателя</t>
  </si>
  <si>
    <t>Форма № 1- КСР «Сведения о деятельности коллективного средства размещения», утвержденная постановлением Правительства Московской области от 26.11.2011 № 1454/49 «О Сводном перечне статистической информации для органов государственной власти Московской области, государственных органов Московской области и государственных учреждений Московской области на 2012 год»</t>
  </si>
  <si>
    <t>Форма № 1- услуги «Сведения о деятельности коллективного средства размещения», утвержденная постановлением Правительства Московской области от 26.11.2011 № 1454/49 «О Сводном  перечне статистической информации для органов государственной власти Московской области, государственных органов Московской области и государственных учреждений Московской области на 2012 год»</t>
  </si>
  <si>
    <t>Млн. руб</t>
  </si>
  <si>
    <t>Тыс. чел.</t>
  </si>
  <si>
    <t>1.2.8</t>
  </si>
  <si>
    <t>Приобретение wi-fi оборудования и его установка</t>
  </si>
  <si>
    <t>Програмное обеспечение</t>
  </si>
  <si>
    <t>Отраслевой показатель</t>
  </si>
  <si>
    <t>Культура</t>
  </si>
  <si>
    <t>Администрация Рузского городского округа</t>
  </si>
  <si>
    <t>Заработная плата сотрудников отдела туризм 2 чел. ФОТ год 1071.8, в т.ч. мат.пом. К отпуску 57400.00 руб., стимулирующие выплаты - 120.5 т.р. Начисление на оплату труда 323.7 руб.</t>
  </si>
  <si>
    <t>Оказание муниципальных услуг (выполнение работ) муниципальным учреждением  (заработная плата с начислениями)</t>
  </si>
  <si>
    <t xml:space="preserve">Расходы на уборку и вывоз снега с территории Городка </t>
  </si>
  <si>
    <t>Расходы на приобретение ЭЦП (МСЭД)</t>
  </si>
  <si>
    <t>1.9</t>
  </si>
  <si>
    <t>1.10</t>
  </si>
  <si>
    <t>1.11</t>
  </si>
  <si>
    <t>Указ президента Российской Федерации</t>
  </si>
  <si>
    <t>Обращение Губернатора Московской области</t>
  </si>
  <si>
    <t>Приоритетный показатель</t>
  </si>
  <si>
    <t>Модернизация материально-технической базы муниципальных  учреждений клубного типа путем строительства, реконструкции, проведения капитального ремонта, технического переоснащения современным непроизводственным оборудованием</t>
  </si>
  <si>
    <t xml:space="preserve">3. Основное мероприятие  </t>
  </si>
  <si>
    <t>Модернизация материально-технической базы муниципальных  музеева путем строительства, реконструкции, проведения капитального ремонта, технического переоснащения современным непроизводственным оборудованием</t>
  </si>
  <si>
    <t>Количество созданных парков культуры и отдыха на территории Рузского городского округа</t>
  </si>
  <si>
    <t>Количество благоустроенных парков культуры и отдыха на территории Рузского городского округа</t>
  </si>
  <si>
    <t>Но = Фо / Нп x 100, где                                                                                             где:                                                                                                                               Но - соответствие нормативу обеспеченности парками культуры и отдыха;                                                                                                                         Нп - нормативная                                                                                                   Фо - фактическая обеспеченность парками культуры и отдыхапотребность;</t>
  </si>
  <si>
    <t>Обращение Губернатора Московской области
приоритетный показатель</t>
  </si>
  <si>
    <t>Расходы, связанные с реализацией муниципального задания, носящие периодический обязательный характер  (Техническое обслуживание систем видеонаблюдения, КТС, пожарной сигнализации, счетчиков тепла и электроэнергии, оплата охранных услуг, дератизация, расходы по вывоз и утилизации мусора, обслуживание сайта, услуги связи)</t>
  </si>
  <si>
    <t>Форма федерального статистического наблюдения № 8-НК «Сведения о деятельности музея», утвержденная приказом Федеральной службы государственной статистики от 07.12.2016 № 764 «Об утверждении статистического инструментария для организации Министерством культуры Российской Федерации федерального статистического наблюдения за деятельностью учреждений культуры»</t>
  </si>
  <si>
    <t>Проведение мероприятий , согласно календарному плану, в рамках муниципального задания</t>
  </si>
  <si>
    <t>1.1.3.4.1</t>
  </si>
  <si>
    <t>Обеспечение деятельности учреждений в части расходов на информационно-комуникационные технологии</t>
  </si>
  <si>
    <t>1.1.3.4.2</t>
  </si>
  <si>
    <t>Подписка на периодические издания</t>
  </si>
  <si>
    <t>1.1.3.4.3</t>
  </si>
  <si>
    <t>Услуги типографии</t>
  </si>
  <si>
    <t>1.1.3.4.4</t>
  </si>
  <si>
    <t>Уборка снега</t>
  </si>
  <si>
    <t>1.1.3.4.5</t>
  </si>
  <si>
    <t>1.1.3.4.6</t>
  </si>
  <si>
    <t>Обеспечение деятельности учреждений в части приобретения материальных запасов</t>
  </si>
  <si>
    <t xml:space="preserve"> Обеспечение деятельности учреждений в части приобретения мосновных средств</t>
  </si>
  <si>
    <t>Уборка прилегающей территории</t>
  </si>
  <si>
    <t>1.1.3.4.7</t>
  </si>
  <si>
    <t>1.1.3.4.8</t>
  </si>
  <si>
    <t>1.1.3.4.9</t>
  </si>
  <si>
    <t>Страхование автогражданской ответстчтвенности</t>
  </si>
  <si>
    <t>Сервисное обслуживание автомобиля</t>
  </si>
  <si>
    <t xml:space="preserve"> Реставрация одежды сцены</t>
  </si>
  <si>
    <t>Ружаночка - 250 тыс руб, ЦКС-250 тыс. руб.</t>
  </si>
  <si>
    <t>1.1.2.1</t>
  </si>
  <si>
    <t>Уплата налогов, сборов и других платежей</t>
  </si>
  <si>
    <t>1.1.2.2</t>
  </si>
  <si>
    <t>Обеспечение деятельности учреждений в части расходов на информационно-коммуникационные технологии</t>
  </si>
  <si>
    <t>1.1.2.3</t>
  </si>
  <si>
    <t>Обеспечение деятельности учреждений в части расходов на текущее содержание</t>
  </si>
  <si>
    <t>1.1.2.4</t>
  </si>
  <si>
    <t>1.1.2.5</t>
  </si>
  <si>
    <t>Обеспечение деятельности учреждений в части приобретения основных средств</t>
  </si>
  <si>
    <t>Обеспечение деятельности учреждений в части оплаты труда</t>
  </si>
  <si>
    <t>Обеспечение деятельности учреждений в части  приобретения основных средств</t>
  </si>
  <si>
    <t xml:space="preserve">Проведение  мероприятий </t>
  </si>
  <si>
    <t xml:space="preserve">Мониторинг туристских ресурсов </t>
  </si>
  <si>
    <t>МАУ "Издательский дом "Подмосковье - запад"</t>
  </si>
  <si>
    <t>Оорганизация участия в Российских и международных туристических выставках, форумах (оплата взносов)</t>
  </si>
  <si>
    <t>Издание информационных буклетов / флаеров «Туристские событийные мероприятия Рузского городского округа», в т.ч. баннеры и др. полиграфическая продукция</t>
  </si>
  <si>
    <t xml:space="preserve">2 выставки
Оплата брендирования, полиграфическая продукция, форма для сотрудников, кепки, банданы, аренда выставочного места
</t>
  </si>
  <si>
    <t>Систематический сбор и обработка информации, которая может быть использована для улучшения процесса принятия решения, для информирования общественности. Приобретение лицензии программы "Медиалогия"</t>
  </si>
  <si>
    <t xml:space="preserve">Размещение релизов в региональных и федеральных СМИ </t>
  </si>
  <si>
    <t>Информационно-туристические пилоны "Руза заповедная" по эскизам "Альбом бренда" размещаются в Рузе на центральных улицах близ туробьектов-14 шт., в Петрищеве (музей З.Космодемьянской)-1 шт. Всего 15 шт. - 792.5 т.р., вывески 3 шт. - 233.0 т.р., Туристические навигационные знаки - дорожные знаки "Руза заповедная" 20 шт. х 15.0 т.р. = 300.00 т.р.</t>
  </si>
  <si>
    <t xml:space="preserve">СОБЫТИЙНЫЙ ТУРИЗМ - фестивали (Молочная река, Станица,Свеча памяти,Руза-город исторический,Фронтовая поляна, Контрнаступление, Руза-щит страны), фотопечать, рамки для фото
Для всех событийных фестивалей приобретаются разово палатки торговые (15 шт.), палатка пресс-центра ТИЦ "Руза заповедная(1 шт), набор пластиковой мебели, приобретение генератора, брендирование площадок (банеры, сцена, флаги, кепки и др.)
В помощь в организации событийных фестивалей входит  оплата аренды мобильных туалетов, питание, сувенирная продукция, буклеты, транспортные расходы на автобус;  издание книги об истории Рузы,  брендирование зала пресс - конференции
</t>
  </si>
  <si>
    <t>Приобретение сувенирной продукции "Руза город исторический" и "Руза заповедная"</t>
  </si>
  <si>
    <t>Приобретение сувенирной в рамках праздника "690 лет-Рузе" и бренда "Руза заповедная": кружки с нанесением логотипов, значки закатные, памятный значок 690 лет-Рузе, шариковая ручка с логотипом, брелоки, бандана с логотипом, открытки с историческими видами Рузы, перекидной календарь настольный сувенирный, ежедневник, керамика "Руза заповедная"</t>
  </si>
  <si>
    <t>Проведение информационного тура в Рузский городской округ</t>
  </si>
  <si>
    <t xml:space="preserve">ТУР РГО-300000,00
Транспортная доставка автобусами, проживание участников, питание участников, брендировние и аренда зала пресс-конференции
</t>
  </si>
  <si>
    <t xml:space="preserve">Изготовление буклетов для тура РГО, Для 7 событийных фестивалей изготовление флагштоков - 15.0 т.р., роллапов - 49.9 т.р. 
</t>
  </si>
  <si>
    <t>Расходы на ИКТ</t>
  </si>
  <si>
    <t>Техническое сопровождение информационных интернет ресурсов (сайтов РГО), редизайн сайтов - 70162, оплата хостингов и доменов</t>
  </si>
  <si>
    <t>4 тиража х 3000 экз.(изготовление в типографии, распространение журнала, трудовое соглашение на верстку и редактуру</t>
  </si>
  <si>
    <t>Информационное сопровождение туристской деятельности в регионе и на федеральном уровне, (издание журнала "Руза заповедная")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</si>
</sst>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_р_."/>
    <numFmt numFmtId="166" formatCode="#,##0_р_."/>
    <numFmt numFmtId="167" formatCode="#,##0.00\ _₽"/>
    <numFmt numFmtId="168" formatCode="#,##0.00\ &quot;₽&quot;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Calibri"/>
      <family val="2"/>
      <charset val="204"/>
    </font>
    <font>
      <sz val="14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</cellStyleXfs>
  <cellXfs count="391">
    <xf numFmtId="0" fontId="0" fillId="0" borderId="0" xfId="0"/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Border="1"/>
    <xf numFmtId="0" fontId="6" fillId="0" borderId="0" xfId="0" applyFont="1" applyBorder="1" applyAlignment="1">
      <alignment horizontal="justify" vertical="center" wrapText="1"/>
    </xf>
    <xf numFmtId="2" fontId="6" fillId="0" borderId="0" xfId="0" applyNumberFormat="1" applyFont="1" applyBorder="1" applyAlignment="1">
      <alignment horizontal="justify" vertical="center" wrapText="1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5"/>
    </xf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164" fontId="0" fillId="0" borderId="0" xfId="0" applyNumberFormat="1"/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4" fillId="0" borderId="0" xfId="0" applyFont="1" applyBorder="1" applyAlignment="1">
      <alignment vertical="center" wrapText="1"/>
    </xf>
    <xf numFmtId="0" fontId="24" fillId="0" borderId="0" xfId="0" applyFont="1"/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vertical="center" wrapText="1"/>
    </xf>
    <xf numFmtId="164" fontId="14" fillId="2" borderId="1" xfId="0" applyNumberFormat="1" applyFont="1" applyFill="1" applyBorder="1" applyAlignment="1">
      <alignment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28" fillId="0" borderId="0" xfId="2" applyFont="1" applyFill="1"/>
    <xf numFmtId="0" fontId="28" fillId="4" borderId="0" xfId="2" applyFont="1" applyFill="1"/>
    <xf numFmtId="0" fontId="10" fillId="0" borderId="0" xfId="2" applyFont="1" applyFill="1"/>
    <xf numFmtId="0" fontId="29" fillId="0" borderId="0" xfId="2" applyFont="1" applyFill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vertical="center" wrapText="1"/>
    </xf>
    <xf numFmtId="164" fontId="7" fillId="5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33" fillId="0" borderId="1" xfId="2" applyFont="1" applyFill="1" applyBorder="1" applyAlignment="1">
      <alignment horizontal="center" vertical="top" wrapText="1"/>
    </xf>
    <xf numFmtId="0" fontId="33" fillId="0" borderId="1" xfId="2" applyNumberFormat="1" applyFont="1" applyFill="1" applyBorder="1" applyAlignment="1">
      <alignment horizontal="center" vertical="top" wrapText="1"/>
    </xf>
    <xf numFmtId="0" fontId="33" fillId="0" borderId="1" xfId="3" applyFont="1" applyFill="1" applyBorder="1" applyAlignment="1">
      <alignment vertical="top" wrapText="1"/>
    </xf>
    <xf numFmtId="0" fontId="33" fillId="0" borderId="1" xfId="3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vertical="top" wrapText="1"/>
    </xf>
    <xf numFmtId="0" fontId="33" fillId="0" borderId="1" xfId="0" applyFont="1" applyFill="1" applyBorder="1" applyAlignment="1">
      <alignment horizontal="left" vertical="top" wrapText="1"/>
    </xf>
    <xf numFmtId="0" fontId="33" fillId="4" borderId="1" xfId="0" applyFont="1" applyFill="1" applyBorder="1" applyAlignment="1">
      <alignment horizontal="center" vertical="top" wrapText="1"/>
    </xf>
    <xf numFmtId="0" fontId="33" fillId="4" borderId="1" xfId="0" applyFont="1" applyFill="1" applyBorder="1" applyAlignment="1">
      <alignment vertical="top" wrapText="1"/>
    </xf>
    <xf numFmtId="166" fontId="33" fillId="0" borderId="1" xfId="0" applyNumberFormat="1" applyFont="1" applyFill="1" applyBorder="1" applyAlignment="1">
      <alignment horizontal="center" vertical="top" wrapText="1"/>
    </xf>
    <xf numFmtId="3" fontId="33" fillId="0" borderId="1" xfId="0" applyNumberFormat="1" applyFont="1" applyFill="1" applyBorder="1" applyAlignment="1">
      <alignment horizontal="center" vertical="top" wrapText="1"/>
    </xf>
    <xf numFmtId="0" fontId="33" fillId="0" borderId="11" xfId="2" applyFont="1" applyFill="1" applyBorder="1" applyAlignment="1">
      <alignment horizontal="center" vertical="top" wrapText="1"/>
    </xf>
    <xf numFmtId="0" fontId="33" fillId="0" borderId="1" xfId="2" applyFont="1" applyFill="1" applyBorder="1" applyAlignment="1">
      <alignment vertical="top" wrapText="1"/>
    </xf>
    <xf numFmtId="3" fontId="33" fillId="0" borderId="1" xfId="2" applyNumberFormat="1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horizontal="center" vertical="center" wrapText="1"/>
    </xf>
    <xf numFmtId="0" fontId="33" fillId="4" borderId="1" xfId="2" applyFont="1" applyFill="1" applyBorder="1" applyAlignment="1">
      <alignment vertical="top" wrapText="1"/>
    </xf>
    <xf numFmtId="0" fontId="33" fillId="0" borderId="5" xfId="2" applyFont="1" applyFill="1" applyBorder="1" applyAlignment="1">
      <alignment horizontal="center" vertical="top" wrapText="1"/>
    </xf>
    <xf numFmtId="0" fontId="33" fillId="4" borderId="1" xfId="2" applyFont="1" applyFill="1" applyBorder="1" applyAlignment="1">
      <alignment horizontal="center" vertical="top" wrapText="1"/>
    </xf>
    <xf numFmtId="3" fontId="33" fillId="4" borderId="1" xfId="2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vertical="center" wrapText="1"/>
    </xf>
    <xf numFmtId="0" fontId="33" fillId="4" borderId="1" xfId="0" applyFont="1" applyFill="1" applyBorder="1" applyAlignment="1">
      <alignment horizontal="left" vertical="center" wrapText="1"/>
    </xf>
    <xf numFmtId="165" fontId="33" fillId="4" borderId="1" xfId="0" applyNumberFormat="1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left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/>
    </xf>
    <xf numFmtId="0" fontId="27" fillId="4" borderId="0" xfId="0" applyFont="1" applyFill="1" applyAlignment="1">
      <alignment vertical="center"/>
    </xf>
    <xf numFmtId="0" fontId="36" fillId="4" borderId="0" xfId="0" applyFont="1" applyFill="1"/>
    <xf numFmtId="0" fontId="37" fillId="0" borderId="0" xfId="0" applyFont="1"/>
    <xf numFmtId="0" fontId="27" fillId="0" borderId="0" xfId="0" applyFont="1" applyAlignment="1">
      <alignment vertical="center"/>
    </xf>
    <xf numFmtId="0" fontId="36" fillId="0" borderId="0" xfId="0" applyFont="1"/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167" fontId="6" fillId="4" borderId="1" xfId="0" applyNumberFormat="1" applyFont="1" applyFill="1" applyBorder="1" applyAlignment="1">
      <alignment horizontal="center" vertical="center" wrapText="1"/>
    </xf>
    <xf numFmtId="168" fontId="6" fillId="4" borderId="10" xfId="0" applyNumberFormat="1" applyFont="1" applyFill="1" applyBorder="1" applyAlignment="1">
      <alignment horizontal="center" vertical="center" wrapText="1"/>
    </xf>
    <xf numFmtId="168" fontId="6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vertical="center" wrapText="1"/>
    </xf>
    <xf numFmtId="167" fontId="8" fillId="4" borderId="1" xfId="0" applyNumberFormat="1" applyFont="1" applyFill="1" applyBorder="1" applyAlignment="1">
      <alignment horizontal="center" vertical="center" wrapText="1"/>
    </xf>
    <xf numFmtId="49" fontId="8" fillId="4" borderId="12" xfId="0" applyNumberFormat="1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168" fontId="8" fillId="4" borderId="12" xfId="0" applyNumberFormat="1" applyFont="1" applyFill="1" applyBorder="1" applyAlignment="1">
      <alignment vertical="center" wrapText="1"/>
    </xf>
    <xf numFmtId="0" fontId="27" fillId="4" borderId="1" xfId="0" applyFont="1" applyFill="1" applyBorder="1" applyAlignment="1">
      <alignment vertical="center" wrapText="1"/>
    </xf>
    <xf numFmtId="0" fontId="20" fillId="4" borderId="1" xfId="0" applyFont="1" applyFill="1" applyBorder="1" applyAlignment="1">
      <alignment vertical="center" wrapText="1"/>
    </xf>
    <xf numFmtId="167" fontId="20" fillId="4" borderId="1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164" fontId="39" fillId="0" borderId="0" xfId="0" applyNumberFormat="1" applyFont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164" fontId="40" fillId="4" borderId="0" xfId="0" applyNumberFormat="1" applyFont="1" applyFill="1"/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34" fillId="0" borderId="4" xfId="2" applyFont="1" applyFill="1" applyBorder="1" applyAlignment="1">
      <alignment horizontal="center" vertical="top" wrapText="1"/>
    </xf>
    <xf numFmtId="0" fontId="34" fillId="0" borderId="1" xfId="2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33" fillId="7" borderId="1" xfId="2" applyFont="1" applyFill="1" applyBorder="1" applyAlignment="1">
      <alignment horizontal="center" vertical="top" wrapText="1"/>
    </xf>
    <xf numFmtId="0" fontId="33" fillId="7" borderId="1" xfId="0" applyFont="1" applyFill="1" applyBorder="1" applyAlignment="1">
      <alignment vertical="top" wrapText="1"/>
    </xf>
    <xf numFmtId="0" fontId="10" fillId="7" borderId="1" xfId="0" applyFont="1" applyFill="1" applyBorder="1" applyAlignment="1">
      <alignment vertical="top" wrapText="1"/>
    </xf>
    <xf numFmtId="0" fontId="33" fillId="7" borderId="1" xfId="0" applyFont="1" applyFill="1" applyBorder="1" applyAlignment="1">
      <alignment horizontal="center" vertical="top" wrapText="1"/>
    </xf>
    <xf numFmtId="0" fontId="33" fillId="7" borderId="4" xfId="0" applyFont="1" applyFill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4" borderId="1" xfId="0" applyFont="1" applyFill="1" applyBorder="1" applyAlignment="1">
      <alignment horizontal="justify" vertical="center" wrapText="1"/>
    </xf>
    <xf numFmtId="0" fontId="15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26" fillId="0" borderId="0" xfId="0" applyFont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4" fillId="0" borderId="1" xfId="2" applyFont="1" applyFill="1" applyBorder="1" applyAlignment="1">
      <alignment horizontal="center" vertical="top" wrapText="1"/>
    </xf>
    <xf numFmtId="0" fontId="10" fillId="0" borderId="0" xfId="2" applyFont="1" applyFill="1" applyAlignment="1">
      <alignment horizontal="right"/>
    </xf>
    <xf numFmtId="0" fontId="34" fillId="4" borderId="2" xfId="2" applyFont="1" applyFill="1" applyBorder="1" applyAlignment="1">
      <alignment horizontal="center" vertical="top" wrapText="1"/>
    </xf>
    <xf numFmtId="0" fontId="34" fillId="4" borderId="3" xfId="2" applyFont="1" applyFill="1" applyBorder="1" applyAlignment="1">
      <alignment horizontal="center" vertical="top" wrapText="1"/>
    </xf>
    <xf numFmtId="0" fontId="34" fillId="4" borderId="4" xfId="2" applyFont="1" applyFill="1" applyBorder="1" applyAlignment="1">
      <alignment horizontal="center" vertical="top" wrapText="1"/>
    </xf>
    <xf numFmtId="0" fontId="34" fillId="0" borderId="2" xfId="2" applyFont="1" applyFill="1" applyBorder="1" applyAlignment="1">
      <alignment horizontal="center" vertical="top" wrapText="1"/>
    </xf>
    <xf numFmtId="0" fontId="34" fillId="0" borderId="3" xfId="2" applyFont="1" applyFill="1" applyBorder="1" applyAlignment="1">
      <alignment horizontal="center" vertical="top" wrapText="1"/>
    </xf>
    <xf numFmtId="0" fontId="34" fillId="0" borderId="4" xfId="2" applyFont="1" applyFill="1" applyBorder="1" applyAlignment="1">
      <alignment horizontal="center" vertical="top" wrapText="1"/>
    </xf>
    <xf numFmtId="0" fontId="27" fillId="0" borderId="0" xfId="2" applyFont="1" applyFill="1" applyBorder="1" applyAlignment="1">
      <alignment horizontal="center" vertical="top" wrapText="1"/>
    </xf>
    <xf numFmtId="0" fontId="27" fillId="0" borderId="8" xfId="2" applyFont="1" applyFill="1" applyBorder="1" applyAlignment="1">
      <alignment horizontal="center" vertical="top" wrapText="1"/>
    </xf>
    <xf numFmtId="0" fontId="33" fillId="0" borderId="1" xfId="2" applyFont="1" applyFill="1" applyBorder="1" applyAlignment="1">
      <alignment horizontal="center" vertical="top" wrapText="1"/>
    </xf>
    <xf numFmtId="0" fontId="34" fillId="4" borderId="1" xfId="2" applyFont="1" applyFill="1" applyBorder="1" applyAlignment="1">
      <alignment horizontal="center" vertical="top" wrapText="1"/>
    </xf>
    <xf numFmtId="0" fontId="33" fillId="0" borderId="10" xfId="2" applyFont="1" applyFill="1" applyBorder="1" applyAlignment="1">
      <alignment horizontal="center" vertical="top" wrapText="1"/>
    </xf>
    <xf numFmtId="0" fontId="33" fillId="0" borderId="12" xfId="2" applyFont="1" applyFill="1" applyBorder="1" applyAlignment="1">
      <alignment horizontal="center" vertical="top" wrapText="1"/>
    </xf>
    <xf numFmtId="0" fontId="33" fillId="0" borderId="2" xfId="2" applyFont="1" applyFill="1" applyBorder="1" applyAlignment="1">
      <alignment horizontal="center" vertical="top" wrapText="1"/>
    </xf>
    <xf numFmtId="0" fontId="33" fillId="0" borderId="3" xfId="2" applyFont="1" applyFill="1" applyBorder="1" applyAlignment="1">
      <alignment horizontal="center" vertical="top" wrapText="1"/>
    </xf>
    <xf numFmtId="0" fontId="33" fillId="0" borderId="4" xfId="2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8" fillId="4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49" fontId="6" fillId="4" borderId="10" xfId="0" applyNumberFormat="1" applyFont="1" applyFill="1" applyBorder="1" applyAlignment="1">
      <alignment horizontal="center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6" fillId="4" borderId="12" xfId="0" applyFont="1" applyFill="1" applyBorder="1" applyAlignment="1">
      <alignment horizontal="left" vertical="top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left" vertical="top" wrapText="1"/>
    </xf>
    <xf numFmtId="49" fontId="6" fillId="0" borderId="11" xfId="0" applyNumberFormat="1" applyFont="1" applyBorder="1" applyAlignment="1">
      <alignment horizontal="left" vertical="top" wrapText="1"/>
    </xf>
    <xf numFmtId="49" fontId="6" fillId="0" borderId="12" xfId="0" applyNumberFormat="1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top" wrapText="1"/>
    </xf>
    <xf numFmtId="0" fontId="22" fillId="0" borderId="11" xfId="0" applyFont="1" applyFill="1" applyBorder="1" applyAlignment="1">
      <alignment horizontal="center" vertical="top" wrapText="1"/>
    </xf>
    <xf numFmtId="0" fontId="22" fillId="0" borderId="12" xfId="0" applyFont="1" applyFill="1" applyBorder="1" applyAlignment="1">
      <alignment horizontal="center" vertical="top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49" fontId="6" fillId="6" borderId="10" xfId="0" applyNumberFormat="1" applyFont="1" applyFill="1" applyBorder="1" applyAlignment="1">
      <alignment horizontal="center" vertical="center" wrapText="1"/>
    </xf>
    <xf numFmtId="49" fontId="6" fillId="6" borderId="11" xfId="0" applyNumberFormat="1" applyFont="1" applyFill="1" applyBorder="1" applyAlignment="1">
      <alignment horizontal="center" vertical="center" wrapText="1"/>
    </xf>
    <xf numFmtId="49" fontId="6" fillId="6" borderId="12" xfId="0" applyNumberFormat="1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11" xfId="0" applyFont="1" applyFill="1" applyBorder="1" applyAlignment="1">
      <alignment horizontal="left" vertical="top" wrapText="1"/>
    </xf>
    <xf numFmtId="0" fontId="6" fillId="6" borderId="12" xfId="0" applyFont="1" applyFill="1" applyBorder="1" applyAlignment="1">
      <alignment horizontal="left" vertical="top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7" borderId="10" xfId="0" applyFont="1" applyFill="1" applyBorder="1" applyAlignment="1">
      <alignment horizontal="left" vertical="top" wrapText="1"/>
    </xf>
    <xf numFmtId="0" fontId="6" fillId="7" borderId="11" xfId="0" applyFont="1" applyFill="1" applyBorder="1" applyAlignment="1">
      <alignment horizontal="left" vertical="top" wrapText="1"/>
    </xf>
    <xf numFmtId="0" fontId="6" fillId="7" borderId="12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33" fillId="0" borderId="10" xfId="1" applyFont="1" applyBorder="1" applyAlignment="1">
      <alignment horizontal="center" vertical="center" wrapText="1"/>
    </xf>
    <xf numFmtId="0" fontId="35" fillId="0" borderId="12" xfId="1" applyFont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31" fillId="4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3" xfId="2"/>
    <cellStyle name="Обычный 5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375285</xdr:colOff>
      <xdr:row>10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3072110" y="248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0</xdr:colOff>
      <xdr:row>10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16221075" y="248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12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1307211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21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13072110" y="80903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21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13072110" y="683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32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13072110" y="1206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10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13072110" y="248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7</xdr:col>
      <xdr:colOff>375285</xdr:colOff>
      <xdr:row>23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1390078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375285</xdr:colOff>
      <xdr:row>23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1472946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10</xdr:col>
      <xdr:colOff>375285</xdr:colOff>
      <xdr:row>23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1555813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19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13072110" y="8433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18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13072110" y="806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26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13072110" y="844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26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13072110" y="844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23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11233785" y="781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23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11233785" y="781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&#1055;&#1088;&#1086;&#1075;&#1088;&#1072;&#1084;&#1084;&#1072;%20&#1056;&#1072;&#1079;&#1074;&#1080;&#1090;&#1080;&#1077;%20&#1082;&#1091;&#1083;&#1100;&#1090;&#1091;&#1088;&#1099;%20&#1056;&#1091;&#1079;&#1089;&#1082;&#1086;&#1075;&#1086;%20&#1075;&#1086;&#1088;&#1086;&#1076;&#1089;&#1082;&#1086;&#1075;&#1086;%20&#1086;&#1082;&#1088;&#1091;&#1075;&#1072;%20&#1085;&#1072;%202018-2022%20&#1075;&#1086;&#1076;&#1099;%20&#1054;&#1057;&#1053;&#1054;&#1042;&#1053;&#1040;&#1071;%20&#1089;%20&#1058;&#1059;&#1056;&#1048;&#1047;&#1052;&#1054;&#1052;%20(4)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lgova\Desktop\&#1054;.&#1040;.%20&#1050;&#1086;&#1085;&#1089;&#1090;&#1072;&#1085;&#1090;&#1080;&#1085;&#1086;&#1074;&#1072;\&#1055;&#1086;&#1088;&#1103;&#1076;&#1086;&#1082;%20&#1082;%20&#1043;&#1055;%20&#1085;&#1086;&#1074;&#1099;&#1081;\&#1084;-&#1083;&#1099;\&#1087;&#1088;&#1080;&#1083;&#1086;&#1078;&#1077;&#1085;&#1080;&#1077;%203%20&#1087;&#1087;%202%20&#1052;&#1091;&#1079;&#1077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орт программы"/>
      <sheetName val="Прил1 Планир результ"/>
      <sheetName val="Прил 2 Паспорт подпр 1"/>
      <sheetName val="Прил 3 паспорт подпр 2"/>
      <sheetName val="Прил 4 паспорт подпр 3"/>
      <sheetName val="Прил 5 паспорт подпр 4"/>
      <sheetName val="Прилож 6 пасп подп 5"/>
      <sheetName val="Прил 7 пасп подпр 6"/>
      <sheetName val="Прил 8 пасп подпр 7"/>
      <sheetName val="Прил 9 пасп подпр 8"/>
      <sheetName val="Прил 10 Обоснов фин ресурсов"/>
      <sheetName val="Прил 11 Перечень мероприятий"/>
      <sheetName val="Прил 12 Адресный перечень об"/>
      <sheetName val="Прил 13 Адреснперечень объекта"/>
      <sheetName val="Прил 14 методика расч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87">
          <cell r="B287" t="str">
            <v>Обеспечение деятельности МАУ "Руза 24" в части текущих расходов на мониторинг туристских ресурсов и объектов туриндустрии»</v>
          </cell>
        </row>
        <row r="405">
          <cell r="G405">
            <v>0</v>
          </cell>
        </row>
      </sheetData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 09 2014 измен сод учр 2018"/>
    </sheetNames>
    <sheetDataSet>
      <sheetData sheetId="0" refreshError="1">
        <row r="9">
          <cell r="F9">
            <v>633638</v>
          </cell>
        </row>
        <row r="11">
          <cell r="N11" t="str">
            <v xml:space="preserve">Оказание услуг и обеспечение жизнедеятельности учреждений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5" zoomScaleNormal="100" workbookViewId="0">
      <selection activeCell="B30" sqref="B30:G30"/>
    </sheetView>
  </sheetViews>
  <sheetFormatPr defaultRowHeight="15" x14ac:dyDescent="0.25"/>
  <cols>
    <col min="1" max="1" width="34.140625" customWidth="1"/>
    <col min="2" max="2" width="15.85546875" customWidth="1"/>
    <col min="3" max="3" width="16.28515625" customWidth="1"/>
    <col min="4" max="4" width="17" customWidth="1"/>
    <col min="5" max="5" width="16.7109375" customWidth="1"/>
    <col min="6" max="6" width="17.140625" customWidth="1"/>
    <col min="7" max="7" width="17.42578125" customWidth="1"/>
  </cols>
  <sheetData>
    <row r="1" spans="1:7" ht="15.75" x14ac:dyDescent="0.25">
      <c r="A1" s="10" t="s">
        <v>37</v>
      </c>
    </row>
    <row r="2" spans="1:7" ht="15.75" x14ac:dyDescent="0.25">
      <c r="A2" s="10"/>
    </row>
    <row r="3" spans="1:7" ht="15.75" x14ac:dyDescent="0.25">
      <c r="A3" s="10"/>
    </row>
    <row r="4" spans="1:7" ht="15.75" x14ac:dyDescent="0.25">
      <c r="A4" s="11"/>
    </row>
    <row r="5" spans="1:7" ht="15.75" x14ac:dyDescent="0.25">
      <c r="A5" s="10"/>
    </row>
    <row r="6" spans="1:7" ht="15.75" x14ac:dyDescent="0.25">
      <c r="A6" s="10"/>
    </row>
    <row r="7" spans="1:7" ht="15.75" x14ac:dyDescent="0.25">
      <c r="A7" s="10"/>
    </row>
    <row r="8" spans="1:7" ht="168.75" customHeight="1" x14ac:dyDescent="0.25">
      <c r="A8" s="237" t="s">
        <v>235</v>
      </c>
      <c r="B8" s="237"/>
      <c r="C8" s="237"/>
      <c r="D8" s="237"/>
      <c r="E8" s="237"/>
      <c r="F8" s="237"/>
      <c r="G8" s="237"/>
    </row>
    <row r="9" spans="1:7" ht="129.75" customHeight="1" x14ac:dyDescent="0.25">
      <c r="A9" s="12"/>
    </row>
    <row r="10" spans="1:7" ht="98.25" customHeight="1" x14ac:dyDescent="0.25">
      <c r="A10" s="10"/>
    </row>
    <row r="11" spans="1:7" ht="15.75" x14ac:dyDescent="0.25">
      <c r="A11" s="10"/>
    </row>
    <row r="12" spans="1:7" ht="25.5" x14ac:dyDescent="0.25">
      <c r="A12" s="238" t="s">
        <v>258</v>
      </c>
      <c r="B12" s="238"/>
      <c r="C12" s="238"/>
      <c r="D12" s="238"/>
      <c r="E12" s="238"/>
      <c r="F12" s="238"/>
      <c r="G12" s="238"/>
    </row>
    <row r="13" spans="1:7" ht="48.75" customHeight="1" x14ac:dyDescent="0.25">
      <c r="A13" s="239" t="s">
        <v>108</v>
      </c>
      <c r="B13" s="239"/>
      <c r="C13" s="239"/>
      <c r="D13" s="239"/>
      <c r="E13" s="239"/>
      <c r="F13" s="239"/>
      <c r="G13" s="239"/>
    </row>
    <row r="14" spans="1:7" ht="52.5" customHeight="1" x14ac:dyDescent="0.25">
      <c r="A14" s="239" t="s">
        <v>109</v>
      </c>
      <c r="B14" s="239"/>
      <c r="C14" s="239"/>
      <c r="D14" s="239"/>
      <c r="E14" s="239"/>
      <c r="F14" s="239"/>
      <c r="G14" s="239"/>
    </row>
    <row r="15" spans="1:7" ht="86.25" hidden="1" customHeight="1" x14ac:dyDescent="0.25"/>
    <row r="16" spans="1:7" ht="41.25" customHeight="1" x14ac:dyDescent="0.25">
      <c r="A16" s="13"/>
    </row>
    <row r="17" spans="1:7" ht="357" customHeight="1" x14ac:dyDescent="0.25">
      <c r="A17" s="10"/>
    </row>
    <row r="18" spans="1:7" ht="200.25" customHeight="1" x14ac:dyDescent="0.25">
      <c r="A18" s="10"/>
    </row>
    <row r="19" spans="1:7" ht="15.75" x14ac:dyDescent="0.25">
      <c r="A19" s="233" t="s">
        <v>38</v>
      </c>
      <c r="B19" s="233"/>
      <c r="C19" s="233"/>
      <c r="D19" s="233"/>
      <c r="E19" s="233"/>
      <c r="F19" s="233"/>
      <c r="G19" s="233"/>
    </row>
    <row r="20" spans="1:7" ht="15.75" x14ac:dyDescent="0.25">
      <c r="A20" s="233" t="s">
        <v>110</v>
      </c>
      <c r="B20" s="233"/>
      <c r="C20" s="233"/>
      <c r="D20" s="233"/>
      <c r="E20" s="233"/>
      <c r="F20" s="233"/>
      <c r="G20" s="233"/>
    </row>
    <row r="21" spans="1:7" ht="15.75" x14ac:dyDescent="0.25">
      <c r="A21" s="233" t="s">
        <v>111</v>
      </c>
      <c r="B21" s="233"/>
      <c r="C21" s="233"/>
      <c r="D21" s="233"/>
      <c r="E21" s="233"/>
      <c r="F21" s="233"/>
      <c r="G21" s="233"/>
    </row>
    <row r="22" spans="1:7" ht="15.75" x14ac:dyDescent="0.25">
      <c r="A22" s="14"/>
    </row>
    <row r="23" spans="1:7" ht="63" customHeight="1" x14ac:dyDescent="0.25">
      <c r="A23" s="129" t="s">
        <v>39</v>
      </c>
      <c r="B23" s="234" t="s">
        <v>243</v>
      </c>
      <c r="C23" s="234"/>
      <c r="D23" s="234"/>
      <c r="E23" s="234"/>
      <c r="F23" s="234"/>
      <c r="G23" s="234"/>
    </row>
    <row r="24" spans="1:7" ht="76.5" customHeight="1" x14ac:dyDescent="0.25">
      <c r="A24" s="129" t="s">
        <v>40</v>
      </c>
      <c r="B24" s="235" t="s">
        <v>112</v>
      </c>
      <c r="C24" s="235"/>
      <c r="D24" s="235"/>
      <c r="E24" s="235"/>
      <c r="F24" s="235"/>
      <c r="G24" s="235"/>
    </row>
    <row r="25" spans="1:7" ht="48.75" customHeight="1" x14ac:dyDescent="0.25">
      <c r="A25" s="129" t="s">
        <v>41</v>
      </c>
      <c r="B25" s="234" t="s">
        <v>242</v>
      </c>
      <c r="C25" s="234"/>
      <c r="D25" s="234"/>
      <c r="E25" s="234"/>
      <c r="F25" s="234"/>
      <c r="G25" s="234"/>
    </row>
    <row r="26" spans="1:7" ht="39.75" customHeight="1" x14ac:dyDescent="0.25">
      <c r="A26" s="236" t="s">
        <v>42</v>
      </c>
      <c r="B26" s="235" t="s">
        <v>113</v>
      </c>
      <c r="C26" s="235"/>
      <c r="D26" s="235"/>
      <c r="E26" s="235"/>
      <c r="F26" s="235"/>
      <c r="G26" s="235"/>
    </row>
    <row r="27" spans="1:7" ht="39" customHeight="1" x14ac:dyDescent="0.25">
      <c r="A27" s="236"/>
      <c r="B27" s="235" t="s">
        <v>114</v>
      </c>
      <c r="C27" s="235"/>
      <c r="D27" s="235"/>
      <c r="E27" s="235"/>
      <c r="F27" s="235"/>
      <c r="G27" s="235"/>
    </row>
    <row r="28" spans="1:7" ht="36" customHeight="1" x14ac:dyDescent="0.25">
      <c r="A28" s="236"/>
      <c r="B28" s="235" t="s">
        <v>115</v>
      </c>
      <c r="C28" s="235"/>
      <c r="D28" s="235"/>
      <c r="E28" s="235"/>
      <c r="F28" s="235"/>
      <c r="G28" s="235"/>
    </row>
    <row r="29" spans="1:7" ht="57" customHeight="1" x14ac:dyDescent="0.25">
      <c r="A29" s="236"/>
      <c r="B29" s="235" t="s">
        <v>116</v>
      </c>
      <c r="C29" s="235"/>
      <c r="D29" s="235"/>
      <c r="E29" s="235"/>
      <c r="F29" s="235"/>
      <c r="G29" s="235"/>
    </row>
    <row r="30" spans="1:7" ht="44.25" customHeight="1" x14ac:dyDescent="0.25">
      <c r="A30" s="236"/>
      <c r="B30" s="235" t="s">
        <v>259</v>
      </c>
      <c r="C30" s="235"/>
      <c r="D30" s="235"/>
      <c r="E30" s="235"/>
      <c r="F30" s="235"/>
      <c r="G30" s="235"/>
    </row>
    <row r="31" spans="1:7" ht="40.5" customHeight="1" x14ac:dyDescent="0.25">
      <c r="A31" s="236"/>
      <c r="B31" s="235" t="s">
        <v>117</v>
      </c>
      <c r="C31" s="235"/>
      <c r="D31" s="235"/>
      <c r="E31" s="235"/>
      <c r="F31" s="235"/>
      <c r="G31" s="235"/>
    </row>
    <row r="32" spans="1:7" ht="40.5" customHeight="1" x14ac:dyDescent="0.25">
      <c r="A32" s="236"/>
      <c r="B32" s="240" t="s">
        <v>261</v>
      </c>
      <c r="C32" s="241"/>
      <c r="D32" s="241"/>
      <c r="E32" s="241"/>
      <c r="F32" s="241"/>
      <c r="G32" s="242"/>
    </row>
    <row r="33" spans="1:7" ht="21" customHeight="1" x14ac:dyDescent="0.25">
      <c r="A33" s="236"/>
      <c r="B33" s="235" t="s">
        <v>262</v>
      </c>
      <c r="C33" s="235"/>
      <c r="D33" s="235"/>
      <c r="E33" s="235"/>
      <c r="F33" s="235"/>
      <c r="G33" s="235"/>
    </row>
    <row r="34" spans="1:7" ht="67.5" customHeight="1" x14ac:dyDescent="0.25">
      <c r="A34" s="29" t="s">
        <v>106</v>
      </c>
      <c r="B34" s="243" t="s">
        <v>43</v>
      </c>
      <c r="C34" s="243"/>
      <c r="D34" s="243"/>
      <c r="E34" s="243"/>
      <c r="F34" s="243"/>
      <c r="G34" s="243"/>
    </row>
    <row r="35" spans="1:7" ht="21.75" customHeight="1" x14ac:dyDescent="0.25">
      <c r="A35" s="29"/>
      <c r="B35" s="30" t="s">
        <v>44</v>
      </c>
      <c r="C35" s="30" t="s">
        <v>9</v>
      </c>
      <c r="D35" s="30" t="s">
        <v>10</v>
      </c>
      <c r="E35" s="30" t="s">
        <v>118</v>
      </c>
      <c r="F35" s="30" t="s">
        <v>119</v>
      </c>
      <c r="G35" s="30" t="s">
        <v>120</v>
      </c>
    </row>
    <row r="36" spans="1:7" ht="49.5" customHeight="1" x14ac:dyDescent="0.25">
      <c r="A36" s="130" t="s">
        <v>156</v>
      </c>
      <c r="B36" s="83">
        <f>C36+D36+E36+F36+G36</f>
        <v>1237612.6000000001</v>
      </c>
      <c r="C36" s="56">
        <v>270641.59999999998</v>
      </c>
      <c r="D36" s="56">
        <v>266006</v>
      </c>
      <c r="E36" s="56">
        <v>233655</v>
      </c>
      <c r="F36" s="31">
        <v>233655</v>
      </c>
      <c r="G36" s="31">
        <v>233655</v>
      </c>
    </row>
    <row r="37" spans="1:7" ht="39" customHeight="1" x14ac:dyDescent="0.25">
      <c r="A37" s="130" t="s">
        <v>18</v>
      </c>
      <c r="B37" s="56">
        <f>C37+D37+E37+F37+G37</f>
        <v>409916.8</v>
      </c>
      <c r="C37" s="56">
        <v>255267.8</v>
      </c>
      <c r="D37" s="56">
        <v>154649</v>
      </c>
      <c r="E37" s="56">
        <v>0</v>
      </c>
      <c r="F37" s="31">
        <v>0</v>
      </c>
      <c r="G37" s="31">
        <v>0</v>
      </c>
    </row>
    <row r="38" spans="1:7" ht="38.25" customHeight="1" x14ac:dyDescent="0.25">
      <c r="A38" s="130" t="s">
        <v>19</v>
      </c>
      <c r="B38" s="83">
        <f>C38+D38+E38+F38+G38</f>
        <v>0</v>
      </c>
      <c r="C38" s="56">
        <v>0</v>
      </c>
      <c r="D38" s="56">
        <v>0</v>
      </c>
      <c r="E38" s="56">
        <v>0</v>
      </c>
      <c r="F38" s="31">
        <v>0</v>
      </c>
      <c r="G38" s="31">
        <v>0</v>
      </c>
    </row>
    <row r="39" spans="1:7" ht="37.5" customHeight="1" x14ac:dyDescent="0.25">
      <c r="A39" s="130" t="s">
        <v>229</v>
      </c>
      <c r="B39" s="44">
        <f>B36+B37+B38</f>
        <v>1647529.4000000001</v>
      </c>
      <c r="C39" s="44">
        <f t="shared" ref="C39:G39" si="0">C36+C37+C38</f>
        <v>525909.39999999991</v>
      </c>
      <c r="D39" s="44">
        <f t="shared" si="0"/>
        <v>420655</v>
      </c>
      <c r="E39" s="44">
        <f t="shared" si="0"/>
        <v>233655</v>
      </c>
      <c r="F39" s="44">
        <f t="shared" si="0"/>
        <v>233655</v>
      </c>
      <c r="G39" s="44">
        <f t="shared" si="0"/>
        <v>233655</v>
      </c>
    </row>
    <row r="40" spans="1:7" ht="18.75" x14ac:dyDescent="0.3">
      <c r="A40" s="28"/>
      <c r="B40" s="28"/>
      <c r="C40" s="28"/>
      <c r="D40" s="28"/>
      <c r="E40" s="28"/>
      <c r="F40" s="28"/>
      <c r="G40" s="28"/>
    </row>
    <row r="41" spans="1:7" ht="18.75" x14ac:dyDescent="0.3">
      <c r="A41" s="28"/>
      <c r="B41" s="28"/>
      <c r="C41" s="28"/>
      <c r="D41" s="28"/>
      <c r="E41" s="28"/>
      <c r="F41" s="28"/>
      <c r="G41" s="28"/>
    </row>
    <row r="42" spans="1:7" ht="18.75" x14ac:dyDescent="0.3">
      <c r="A42" s="28"/>
      <c r="B42" s="28"/>
      <c r="C42" s="28"/>
      <c r="D42" s="28"/>
      <c r="E42" s="28"/>
      <c r="F42" s="28"/>
      <c r="G42" s="28"/>
    </row>
    <row r="43" spans="1:7" ht="18.75" x14ac:dyDescent="0.3">
      <c r="A43" s="28"/>
      <c r="B43" s="28"/>
      <c r="C43" s="28"/>
      <c r="D43" s="28"/>
      <c r="E43" s="28"/>
      <c r="F43" s="28"/>
      <c r="G43" s="28"/>
    </row>
  </sheetData>
  <mergeCells count="20">
    <mergeCell ref="B34:G34"/>
    <mergeCell ref="A8:G8"/>
    <mergeCell ref="A12:G12"/>
    <mergeCell ref="A13:G13"/>
    <mergeCell ref="A14:G14"/>
    <mergeCell ref="A19:G19"/>
    <mergeCell ref="A20:G20"/>
    <mergeCell ref="B23:G23"/>
    <mergeCell ref="B24:G24"/>
    <mergeCell ref="B25:G25"/>
    <mergeCell ref="A26:A33"/>
    <mergeCell ref="B26:G26"/>
    <mergeCell ref="B27:G27"/>
    <mergeCell ref="B28:G28"/>
    <mergeCell ref="B29:G29"/>
    <mergeCell ref="B30:G30"/>
    <mergeCell ref="B31:G31"/>
    <mergeCell ref="B33:G33"/>
    <mergeCell ref="A21:G21"/>
    <mergeCell ref="B32:G32"/>
  </mergeCells>
  <pageMargins left="0.98425196850393704" right="0.51181102362204722" top="0.35433070866141736" bottom="0.55118110236220474" header="0.31496062992125984" footer="0.31496062992125984"/>
  <pageSetup paperSize="9" scale="6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120" zoomScaleNormal="120" workbookViewId="0">
      <selection activeCell="A18" sqref="A18:E18"/>
    </sheetView>
  </sheetViews>
  <sheetFormatPr defaultRowHeight="15" x14ac:dyDescent="0.25"/>
  <cols>
    <col min="1" max="1" width="23" customWidth="1"/>
    <col min="2" max="2" width="17.140625" customWidth="1"/>
    <col min="3" max="3" width="13.42578125" customWidth="1"/>
    <col min="5" max="5" width="10.42578125" customWidth="1"/>
    <col min="6" max="6" width="11.7109375" customWidth="1"/>
    <col min="7" max="8" width="11" customWidth="1"/>
    <col min="9" max="9" width="10.140625" customWidth="1"/>
    <col min="10" max="10" width="10.5703125" customWidth="1"/>
    <col min="11" max="11" width="11" customWidth="1"/>
  </cols>
  <sheetData>
    <row r="1" spans="1:11" x14ac:dyDescent="0.25">
      <c r="A1" s="245" t="s">
        <v>36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x14ac:dyDescent="0.25">
      <c r="A2" s="245" t="s">
        <v>247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</row>
    <row r="3" spans="1:11" x14ac:dyDescent="0.25">
      <c r="A3" s="245" t="s">
        <v>237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</row>
    <row r="4" spans="1:11" x14ac:dyDescent="0.25">
      <c r="A4" s="4"/>
    </row>
    <row r="5" spans="1:11" x14ac:dyDescent="0.25">
      <c r="A5" s="265" t="s">
        <v>278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</row>
    <row r="6" spans="1:11" x14ac:dyDescent="0.25">
      <c r="A6" s="283" t="s">
        <v>34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</row>
    <row r="7" spans="1:11" x14ac:dyDescent="0.25">
      <c r="A7" s="265" t="s">
        <v>143</v>
      </c>
      <c r="B7" s="265"/>
      <c r="C7" s="265"/>
      <c r="D7" s="265"/>
      <c r="E7" s="265"/>
      <c r="F7" s="265"/>
      <c r="G7" s="265"/>
      <c r="H7" s="265"/>
      <c r="I7" s="265"/>
      <c r="J7" s="265"/>
      <c r="K7" s="265"/>
    </row>
    <row r="8" spans="1:11" x14ac:dyDescent="0.25">
      <c r="A8" s="3"/>
    </row>
    <row r="9" spans="1:11" ht="38.25" customHeight="1" x14ac:dyDescent="0.25">
      <c r="A9" s="272" t="s">
        <v>13</v>
      </c>
      <c r="B9" s="272"/>
      <c r="C9" s="261" t="s">
        <v>112</v>
      </c>
      <c r="D9" s="261"/>
      <c r="E9" s="261"/>
      <c r="F9" s="261"/>
      <c r="G9" s="261"/>
      <c r="H9" s="261"/>
      <c r="I9" s="261"/>
      <c r="J9" s="261"/>
      <c r="K9" s="262"/>
    </row>
    <row r="10" spans="1:11" ht="27.75" customHeight="1" x14ac:dyDescent="0.25">
      <c r="A10" s="276" t="s">
        <v>22</v>
      </c>
      <c r="B10" s="277"/>
      <c r="C10" s="267" t="s">
        <v>20</v>
      </c>
      <c r="D10" s="267" t="s">
        <v>21</v>
      </c>
      <c r="E10" s="267"/>
      <c r="F10" s="266" t="s">
        <v>14</v>
      </c>
      <c r="G10" s="266"/>
      <c r="H10" s="266"/>
      <c r="I10" s="266"/>
      <c r="J10" s="266"/>
      <c r="K10" s="266"/>
    </row>
    <row r="11" spans="1:11" ht="31.5" hidden="1" customHeight="1" x14ac:dyDescent="0.25">
      <c r="A11" s="278"/>
      <c r="B11" s="279"/>
      <c r="C11" s="267"/>
      <c r="D11" s="267"/>
      <c r="E11" s="267"/>
      <c r="F11" s="266"/>
      <c r="G11" s="266"/>
      <c r="H11" s="266"/>
      <c r="I11" s="266"/>
      <c r="J11" s="266"/>
      <c r="K11" s="266"/>
    </row>
    <row r="12" spans="1:11" ht="27.75" customHeight="1" x14ac:dyDescent="0.25">
      <c r="A12" s="278"/>
      <c r="B12" s="279"/>
      <c r="C12" s="267"/>
      <c r="D12" s="267"/>
      <c r="E12" s="267"/>
      <c r="F12" s="64" t="s">
        <v>9</v>
      </c>
      <c r="G12" s="64" t="s">
        <v>10</v>
      </c>
      <c r="H12" s="64" t="s">
        <v>118</v>
      </c>
      <c r="I12" s="64" t="s">
        <v>119</v>
      </c>
      <c r="J12" s="67" t="s">
        <v>147</v>
      </c>
      <c r="K12" s="67" t="s">
        <v>15</v>
      </c>
    </row>
    <row r="13" spans="1:11" ht="20.25" customHeight="1" x14ac:dyDescent="0.25">
      <c r="A13" s="278"/>
      <c r="B13" s="279"/>
      <c r="C13" s="267" t="s">
        <v>141</v>
      </c>
      <c r="D13" s="272" t="s">
        <v>16</v>
      </c>
      <c r="E13" s="272"/>
      <c r="F13" s="66">
        <f>F15+F16+F17</f>
        <v>6770</v>
      </c>
      <c r="G13" s="66">
        <f t="shared" ref="G13:K13" si="0">G15+G16+G17</f>
        <v>6770</v>
      </c>
      <c r="H13" s="66">
        <f t="shared" si="0"/>
        <v>6770</v>
      </c>
      <c r="I13" s="66">
        <f t="shared" si="0"/>
        <v>6770</v>
      </c>
      <c r="J13" s="66">
        <f t="shared" si="0"/>
        <v>6770</v>
      </c>
      <c r="K13" s="66">
        <f t="shared" si="0"/>
        <v>33850</v>
      </c>
    </row>
    <row r="14" spans="1:11" ht="16.5" customHeight="1" x14ac:dyDescent="0.25">
      <c r="A14" s="278"/>
      <c r="B14" s="279"/>
      <c r="C14" s="267"/>
      <c r="D14" s="272" t="s">
        <v>17</v>
      </c>
      <c r="E14" s="272"/>
      <c r="F14" s="66"/>
      <c r="G14" s="66"/>
      <c r="H14" s="66"/>
      <c r="I14" s="66"/>
      <c r="J14" s="66"/>
      <c r="K14" s="66"/>
    </row>
    <row r="15" spans="1:11" ht="51" customHeight="1" x14ac:dyDescent="0.25">
      <c r="A15" s="278"/>
      <c r="B15" s="279"/>
      <c r="C15" s="267"/>
      <c r="D15" s="272" t="s">
        <v>154</v>
      </c>
      <c r="E15" s="272"/>
      <c r="F15" s="66">
        <v>6770</v>
      </c>
      <c r="G15" s="66">
        <v>6770</v>
      </c>
      <c r="H15" s="66">
        <v>6770</v>
      </c>
      <c r="I15" s="66">
        <v>6770</v>
      </c>
      <c r="J15" s="66">
        <v>6770</v>
      </c>
      <c r="K15" s="66">
        <f>F15+G15+H15+I15+J15</f>
        <v>33850</v>
      </c>
    </row>
    <row r="16" spans="1:11" ht="29.25" customHeight="1" x14ac:dyDescent="0.25">
      <c r="A16" s="278"/>
      <c r="B16" s="279"/>
      <c r="C16" s="267"/>
      <c r="D16" s="272" t="s">
        <v>18</v>
      </c>
      <c r="E16" s="272"/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120">
        <f t="shared" ref="K16:K17" si="1">F16+G16+H16+I16+J16</f>
        <v>0</v>
      </c>
    </row>
    <row r="17" spans="1:11" ht="38.25" customHeight="1" x14ac:dyDescent="0.25">
      <c r="A17" s="280"/>
      <c r="B17" s="281"/>
      <c r="C17" s="267"/>
      <c r="D17" s="272" t="s">
        <v>19</v>
      </c>
      <c r="E17" s="272"/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120">
        <f t="shared" si="1"/>
        <v>0</v>
      </c>
    </row>
    <row r="18" spans="1:11" x14ac:dyDescent="0.25">
      <c r="A18" s="2"/>
      <c r="B18" s="2"/>
      <c r="C18" s="2"/>
      <c r="D18" s="2"/>
      <c r="E18" s="2"/>
      <c r="F18" s="2"/>
      <c r="G18" s="27"/>
      <c r="H18" s="27"/>
      <c r="I18" s="2"/>
      <c r="J18" s="2"/>
      <c r="K18" s="2"/>
    </row>
    <row r="19" spans="1:11" x14ac:dyDescent="0.25">
      <c r="A19" s="4"/>
    </row>
  </sheetData>
  <mergeCells count="18">
    <mergeCell ref="A1:K1"/>
    <mergeCell ref="A2:K2"/>
    <mergeCell ref="A3:K3"/>
    <mergeCell ref="A5:K5"/>
    <mergeCell ref="A6:K6"/>
    <mergeCell ref="A7:K7"/>
    <mergeCell ref="A9:B9"/>
    <mergeCell ref="C9:K9"/>
    <mergeCell ref="A10:B17"/>
    <mergeCell ref="C10:C12"/>
    <mergeCell ref="D10:E12"/>
    <mergeCell ref="F10:K11"/>
    <mergeCell ref="C13:C17"/>
    <mergeCell ref="D13:E13"/>
    <mergeCell ref="D14:E14"/>
    <mergeCell ref="D15:E15"/>
    <mergeCell ref="D16:E16"/>
    <mergeCell ref="D17:E17"/>
  </mergeCells>
  <pageMargins left="0.51181102362204722" right="0.51181102362204722" top="0.74803149606299213" bottom="0.74803149606299213" header="0.31496062992125984" footer="0.31496062992125984"/>
  <pageSetup paperSize="9" scale="9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8"/>
  <sheetViews>
    <sheetView tabSelected="1" topLeftCell="A2" zoomScale="120" zoomScaleNormal="120" zoomScaleSheetLayoutView="110" workbookViewId="0">
      <selection activeCell="B142" sqref="B142"/>
    </sheetView>
  </sheetViews>
  <sheetFormatPr defaultRowHeight="15" x14ac:dyDescent="0.25"/>
  <cols>
    <col min="1" max="1" width="33.28515625" customWidth="1"/>
    <col min="2" max="2" width="20.28515625" customWidth="1"/>
    <col min="3" max="3" width="41.42578125" customWidth="1"/>
    <col min="4" max="5" width="15.42578125" customWidth="1"/>
    <col min="6" max="6" width="24.42578125" customWidth="1"/>
  </cols>
  <sheetData>
    <row r="1" spans="1:6" x14ac:dyDescent="0.25">
      <c r="A1" s="295" t="s">
        <v>45</v>
      </c>
      <c r="B1" s="295"/>
      <c r="C1" s="295"/>
      <c r="D1" s="295"/>
      <c r="E1" s="295"/>
      <c r="F1" s="295"/>
    </row>
    <row r="2" spans="1:6" x14ac:dyDescent="0.25">
      <c r="A2" s="296" t="s">
        <v>247</v>
      </c>
      <c r="B2" s="296"/>
      <c r="C2" s="296"/>
      <c r="D2" s="296"/>
      <c r="E2" s="296"/>
      <c r="F2" s="296"/>
    </row>
    <row r="3" spans="1:6" x14ac:dyDescent="0.25">
      <c r="A3" s="295" t="s">
        <v>237</v>
      </c>
      <c r="B3" s="295"/>
      <c r="C3" s="295"/>
      <c r="D3" s="295"/>
      <c r="E3" s="295"/>
      <c r="F3" s="295"/>
    </row>
    <row r="4" spans="1:6" x14ac:dyDescent="0.25">
      <c r="A4" s="16"/>
    </row>
    <row r="5" spans="1:6" ht="15.75" x14ac:dyDescent="0.25">
      <c r="A5" s="10"/>
    </row>
    <row r="6" spans="1:6" x14ac:dyDescent="0.25">
      <c r="A6" s="265" t="s">
        <v>46</v>
      </c>
      <c r="B6" s="265"/>
      <c r="C6" s="265"/>
      <c r="D6" s="265"/>
      <c r="E6" s="265"/>
      <c r="F6" s="265"/>
    </row>
    <row r="7" spans="1:6" ht="8.25" customHeight="1" x14ac:dyDescent="0.25">
      <c r="A7" s="5"/>
    </row>
    <row r="8" spans="1:6" ht="95.25" customHeight="1" x14ac:dyDescent="0.25">
      <c r="A8" s="33" t="s">
        <v>56</v>
      </c>
      <c r="B8" s="104" t="s">
        <v>21</v>
      </c>
      <c r="C8" s="103" t="s">
        <v>57</v>
      </c>
      <c r="D8" s="275" t="s">
        <v>58</v>
      </c>
      <c r="E8" s="275"/>
      <c r="F8" s="34" t="s">
        <v>47</v>
      </c>
    </row>
    <row r="9" spans="1:6" x14ac:dyDescent="0.25">
      <c r="A9" s="33">
        <v>1</v>
      </c>
      <c r="B9" s="104"/>
      <c r="C9" s="103">
        <v>3</v>
      </c>
      <c r="D9" s="275">
        <v>4</v>
      </c>
      <c r="E9" s="275"/>
      <c r="F9" s="33">
        <v>5</v>
      </c>
    </row>
    <row r="10" spans="1:6" x14ac:dyDescent="0.25">
      <c r="A10" s="284" t="s">
        <v>283</v>
      </c>
      <c r="B10" s="285"/>
      <c r="C10" s="285"/>
      <c r="D10" s="285"/>
      <c r="E10" s="285"/>
      <c r="F10" s="286"/>
    </row>
    <row r="11" spans="1:6" ht="15" customHeight="1" x14ac:dyDescent="0.25">
      <c r="A11" s="287" t="str">
        <f>'Прил 11 Перечень мероприятий'!B458</f>
        <v>Обеспечение деятельности учреждений в части оплаты труда</v>
      </c>
      <c r="B11" s="287" t="s">
        <v>156</v>
      </c>
      <c r="C11" s="290" t="s">
        <v>394</v>
      </c>
      <c r="D11" s="132" t="s">
        <v>105</v>
      </c>
      <c r="E11" s="112">
        <f>E12+E13+E14+E15+E16</f>
        <v>7110</v>
      </c>
      <c r="F11" s="297"/>
    </row>
    <row r="12" spans="1:6" ht="15" customHeight="1" x14ac:dyDescent="0.25">
      <c r="A12" s="288"/>
      <c r="B12" s="288"/>
      <c r="C12" s="291"/>
      <c r="D12" s="232" t="s">
        <v>9</v>
      </c>
      <c r="E12" s="133">
        <f>'Прил 11 Перечень мероприятий'!G458</f>
        <v>1422</v>
      </c>
      <c r="F12" s="298"/>
    </row>
    <row r="13" spans="1:6" ht="15" customHeight="1" x14ac:dyDescent="0.25">
      <c r="A13" s="288"/>
      <c r="B13" s="288"/>
      <c r="C13" s="291"/>
      <c r="D13" s="232" t="s">
        <v>104</v>
      </c>
      <c r="E13" s="133">
        <f>'Прил 11 Перечень мероприятий'!G459</f>
        <v>1422</v>
      </c>
      <c r="F13" s="298"/>
    </row>
    <row r="14" spans="1:6" ht="15" customHeight="1" x14ac:dyDescent="0.25">
      <c r="A14" s="288"/>
      <c r="B14" s="288"/>
      <c r="C14" s="291"/>
      <c r="D14" s="232" t="s">
        <v>159</v>
      </c>
      <c r="E14" s="133">
        <f>E12</f>
        <v>1422</v>
      </c>
      <c r="F14" s="298"/>
    </row>
    <row r="15" spans="1:6" ht="15" customHeight="1" x14ac:dyDescent="0.25">
      <c r="A15" s="288"/>
      <c r="B15" s="288"/>
      <c r="C15" s="291"/>
      <c r="D15" s="232" t="s">
        <v>191</v>
      </c>
      <c r="E15" s="133">
        <f t="shared" ref="E15:E16" si="0">E13</f>
        <v>1422</v>
      </c>
      <c r="F15" s="298"/>
    </row>
    <row r="16" spans="1:6" ht="21" customHeight="1" x14ac:dyDescent="0.25">
      <c r="A16" s="289"/>
      <c r="B16" s="289"/>
      <c r="C16" s="292"/>
      <c r="D16" s="232" t="s">
        <v>192</v>
      </c>
      <c r="E16" s="133">
        <f t="shared" si="0"/>
        <v>1422</v>
      </c>
      <c r="F16" s="299"/>
    </row>
    <row r="17" spans="1:6" ht="15" customHeight="1" x14ac:dyDescent="0.25">
      <c r="A17" s="287" t="str">
        <f>'Прил 11 Перечень мероприятий'!B462</f>
        <v>Обеспечение деятельности учреждений в части  приобретения основных средств</v>
      </c>
      <c r="B17" s="287" t="s">
        <v>156</v>
      </c>
      <c r="C17" s="290" t="s">
        <v>453</v>
      </c>
      <c r="D17" s="132" t="s">
        <v>105</v>
      </c>
      <c r="E17" s="112">
        <f>E18+E19+E20+E21+E22</f>
        <v>6627.5</v>
      </c>
      <c r="F17" s="293"/>
    </row>
    <row r="18" spans="1:6" x14ac:dyDescent="0.25">
      <c r="A18" s="288"/>
      <c r="B18" s="288"/>
      <c r="C18" s="291"/>
      <c r="D18" s="209" t="s">
        <v>9</v>
      </c>
      <c r="E18" s="133">
        <v>1325.5</v>
      </c>
      <c r="F18" s="293"/>
    </row>
    <row r="19" spans="1:6" x14ac:dyDescent="0.25">
      <c r="A19" s="288"/>
      <c r="B19" s="288"/>
      <c r="C19" s="291"/>
      <c r="D19" s="209" t="s">
        <v>104</v>
      </c>
      <c r="E19" s="133">
        <f>E18</f>
        <v>1325.5</v>
      </c>
      <c r="F19" s="293"/>
    </row>
    <row r="20" spans="1:6" x14ac:dyDescent="0.25">
      <c r="A20" s="288"/>
      <c r="B20" s="288"/>
      <c r="C20" s="291"/>
      <c r="D20" s="209" t="s">
        <v>159</v>
      </c>
      <c r="E20" s="133">
        <f>E18</f>
        <v>1325.5</v>
      </c>
      <c r="F20" s="293"/>
    </row>
    <row r="21" spans="1:6" x14ac:dyDescent="0.25">
      <c r="A21" s="288"/>
      <c r="B21" s="288"/>
      <c r="C21" s="291"/>
      <c r="D21" s="209" t="s">
        <v>191</v>
      </c>
      <c r="E21" s="133">
        <f>E18</f>
        <v>1325.5</v>
      </c>
      <c r="F21" s="293"/>
    </row>
    <row r="22" spans="1:6" ht="30.75" customHeight="1" x14ac:dyDescent="0.25">
      <c r="A22" s="289"/>
      <c r="B22" s="289"/>
      <c r="C22" s="292"/>
      <c r="D22" s="209" t="s">
        <v>192</v>
      </c>
      <c r="E22" s="133">
        <f>E18</f>
        <v>1325.5</v>
      </c>
      <c r="F22" s="293"/>
    </row>
    <row r="23" spans="1:6" ht="15" customHeight="1" x14ac:dyDescent="0.25">
      <c r="A23" s="287" t="str">
        <f>'Прил 11 Перечень мероприятий'!B466</f>
        <v xml:space="preserve">Проведение  мероприятий </v>
      </c>
      <c r="B23" s="266" t="s">
        <v>156</v>
      </c>
      <c r="C23" s="294" t="s">
        <v>454</v>
      </c>
      <c r="D23" s="132" t="s">
        <v>105</v>
      </c>
      <c r="E23" s="112">
        <f>E24+E25+E26+E27+E28</f>
        <v>6462.5</v>
      </c>
      <c r="F23" s="293"/>
    </row>
    <row r="24" spans="1:6" x14ac:dyDescent="0.25">
      <c r="A24" s="288"/>
      <c r="B24" s="266"/>
      <c r="C24" s="294"/>
      <c r="D24" s="209" t="s">
        <v>9</v>
      </c>
      <c r="E24" s="133">
        <v>1292.5</v>
      </c>
      <c r="F24" s="293"/>
    </row>
    <row r="25" spans="1:6" x14ac:dyDescent="0.25">
      <c r="A25" s="288"/>
      <c r="B25" s="266"/>
      <c r="C25" s="294"/>
      <c r="D25" s="209" t="s">
        <v>104</v>
      </c>
      <c r="E25" s="133">
        <f>E24</f>
        <v>1292.5</v>
      </c>
      <c r="F25" s="293"/>
    </row>
    <row r="26" spans="1:6" x14ac:dyDescent="0.25">
      <c r="A26" s="288"/>
      <c r="B26" s="266"/>
      <c r="C26" s="294"/>
      <c r="D26" s="209" t="s">
        <v>159</v>
      </c>
      <c r="E26" s="133">
        <f t="shared" ref="E26:E28" si="1">E25</f>
        <v>1292.5</v>
      </c>
      <c r="F26" s="293"/>
    </row>
    <row r="27" spans="1:6" x14ac:dyDescent="0.25">
      <c r="A27" s="288"/>
      <c r="B27" s="266"/>
      <c r="C27" s="294"/>
      <c r="D27" s="209" t="s">
        <v>191</v>
      </c>
      <c r="E27" s="133">
        <f t="shared" si="1"/>
        <v>1292.5</v>
      </c>
      <c r="F27" s="293"/>
    </row>
    <row r="28" spans="1:6" ht="148.5" customHeight="1" x14ac:dyDescent="0.25">
      <c r="A28" s="289"/>
      <c r="B28" s="266"/>
      <c r="C28" s="294"/>
      <c r="D28" s="209" t="s">
        <v>192</v>
      </c>
      <c r="E28" s="133">
        <f t="shared" si="1"/>
        <v>1292.5</v>
      </c>
      <c r="F28" s="293"/>
    </row>
    <row r="29" spans="1:6" ht="15" customHeight="1" x14ac:dyDescent="0.25">
      <c r="A29" s="287" t="str">
        <f>'Прил 11 Перечень мероприятий'!B470</f>
        <v xml:space="preserve">Мониторинг туристских ресурсов </v>
      </c>
      <c r="B29" s="266" t="s">
        <v>156</v>
      </c>
      <c r="C29" s="290" t="s">
        <v>451</v>
      </c>
      <c r="D29" s="132" t="s">
        <v>105</v>
      </c>
      <c r="E29" s="112">
        <f>E30+E31+E32+E33+E34</f>
        <v>1980</v>
      </c>
      <c r="F29" s="293"/>
    </row>
    <row r="30" spans="1:6" x14ac:dyDescent="0.25">
      <c r="A30" s="288"/>
      <c r="B30" s="266"/>
      <c r="C30" s="291"/>
      <c r="D30" s="209" t="s">
        <v>9</v>
      </c>
      <c r="E30" s="133">
        <v>396</v>
      </c>
      <c r="F30" s="293"/>
    </row>
    <row r="31" spans="1:6" x14ac:dyDescent="0.25">
      <c r="A31" s="288"/>
      <c r="B31" s="266"/>
      <c r="C31" s="291"/>
      <c r="D31" s="209" t="s">
        <v>104</v>
      </c>
      <c r="E31" s="133">
        <f>E30</f>
        <v>396</v>
      </c>
      <c r="F31" s="293"/>
    </row>
    <row r="32" spans="1:6" x14ac:dyDescent="0.25">
      <c r="A32" s="288"/>
      <c r="B32" s="266"/>
      <c r="C32" s="291"/>
      <c r="D32" s="209" t="s">
        <v>159</v>
      </c>
      <c r="E32" s="133">
        <f>E30</f>
        <v>396</v>
      </c>
      <c r="F32" s="293"/>
    </row>
    <row r="33" spans="1:6" x14ac:dyDescent="0.25">
      <c r="A33" s="288"/>
      <c r="B33" s="266"/>
      <c r="C33" s="291"/>
      <c r="D33" s="209" t="s">
        <v>191</v>
      </c>
      <c r="E33" s="133">
        <f>E30</f>
        <v>396</v>
      </c>
      <c r="F33" s="293"/>
    </row>
    <row r="34" spans="1:6" ht="15.75" customHeight="1" x14ac:dyDescent="0.25">
      <c r="A34" s="289"/>
      <c r="B34" s="266"/>
      <c r="C34" s="292"/>
      <c r="D34" s="209" t="s">
        <v>192</v>
      </c>
      <c r="E34" s="133">
        <f>E30</f>
        <v>396</v>
      </c>
      <c r="F34" s="293"/>
    </row>
    <row r="35" spans="1:6" ht="21" customHeight="1" x14ac:dyDescent="0.25">
      <c r="A35" s="287" t="str">
        <f>'Прил 11 Перечень мероприятий'!B474</f>
        <v>Приобретение сувенирной продукции "Руза город исторический" и "Руза заповедная"</v>
      </c>
      <c r="B35" s="266" t="s">
        <v>156</v>
      </c>
      <c r="C35" s="294" t="s">
        <v>456</v>
      </c>
      <c r="D35" s="132" t="s">
        <v>105</v>
      </c>
      <c r="E35" s="112">
        <f>E36+E37+E38+E39+E40</f>
        <v>6464</v>
      </c>
      <c r="F35" s="293"/>
    </row>
    <row r="36" spans="1:6" ht="21" customHeight="1" x14ac:dyDescent="0.25">
      <c r="A36" s="288"/>
      <c r="B36" s="266"/>
      <c r="C36" s="294"/>
      <c r="D36" s="209" t="s">
        <v>9</v>
      </c>
      <c r="E36" s="133">
        <v>1292.8</v>
      </c>
      <c r="F36" s="293"/>
    </row>
    <row r="37" spans="1:6" ht="21" customHeight="1" x14ac:dyDescent="0.25">
      <c r="A37" s="288"/>
      <c r="B37" s="266"/>
      <c r="C37" s="294"/>
      <c r="D37" s="209" t="s">
        <v>104</v>
      </c>
      <c r="E37" s="133">
        <v>1292.8</v>
      </c>
      <c r="F37" s="293"/>
    </row>
    <row r="38" spans="1:6" ht="20.25" customHeight="1" x14ac:dyDescent="0.25">
      <c r="A38" s="288"/>
      <c r="B38" s="266"/>
      <c r="C38" s="294"/>
      <c r="D38" s="209" t="s">
        <v>159</v>
      </c>
      <c r="E38" s="133">
        <v>1292.8</v>
      </c>
      <c r="F38" s="293"/>
    </row>
    <row r="39" spans="1:6" ht="20.25" customHeight="1" x14ac:dyDescent="0.25">
      <c r="A39" s="288"/>
      <c r="B39" s="266"/>
      <c r="C39" s="294"/>
      <c r="D39" s="209" t="s">
        <v>191</v>
      </c>
      <c r="E39" s="133">
        <v>1292.8</v>
      </c>
      <c r="F39" s="293"/>
    </row>
    <row r="40" spans="1:6" ht="23.25" customHeight="1" x14ac:dyDescent="0.25">
      <c r="A40" s="289"/>
      <c r="B40" s="266"/>
      <c r="C40" s="294"/>
      <c r="D40" s="209" t="s">
        <v>192</v>
      </c>
      <c r="E40" s="133">
        <v>1292.8</v>
      </c>
      <c r="F40" s="293"/>
    </row>
    <row r="41" spans="1:6" ht="15" customHeight="1" x14ac:dyDescent="0.25">
      <c r="A41" s="287" t="str">
        <f>'Прил 11 Перечень мероприятий'!B478</f>
        <v>Ведение реестра паспортов организаций и предприятий туристской сферы</v>
      </c>
      <c r="B41" s="266" t="s">
        <v>156</v>
      </c>
      <c r="C41" s="294" t="s">
        <v>49</v>
      </c>
      <c r="D41" s="132" t="s">
        <v>105</v>
      </c>
      <c r="E41" s="133">
        <f>SUM(E42:E46)</f>
        <v>0</v>
      </c>
      <c r="F41" s="293"/>
    </row>
    <row r="42" spans="1:6" x14ac:dyDescent="0.25">
      <c r="A42" s="288"/>
      <c r="B42" s="266"/>
      <c r="C42" s="294"/>
      <c r="D42" s="209" t="s">
        <v>9</v>
      </c>
      <c r="E42" s="133">
        <v>0</v>
      </c>
      <c r="F42" s="293"/>
    </row>
    <row r="43" spans="1:6" x14ac:dyDescent="0.25">
      <c r="A43" s="288"/>
      <c r="B43" s="266"/>
      <c r="C43" s="294"/>
      <c r="D43" s="209" t="s">
        <v>104</v>
      </c>
      <c r="E43" s="133">
        <f>E42</f>
        <v>0</v>
      </c>
      <c r="F43" s="293"/>
    </row>
    <row r="44" spans="1:6" x14ac:dyDescent="0.25">
      <c r="A44" s="288"/>
      <c r="B44" s="266"/>
      <c r="C44" s="294"/>
      <c r="D44" s="209" t="s">
        <v>159</v>
      </c>
      <c r="E44" s="133">
        <f t="shared" ref="E44:E46" si="2">E43</f>
        <v>0</v>
      </c>
      <c r="F44" s="293"/>
    </row>
    <row r="45" spans="1:6" x14ac:dyDescent="0.25">
      <c r="A45" s="288"/>
      <c r="B45" s="266"/>
      <c r="C45" s="294"/>
      <c r="D45" s="209" t="s">
        <v>191</v>
      </c>
      <c r="E45" s="133">
        <f t="shared" si="2"/>
        <v>0</v>
      </c>
      <c r="F45" s="293"/>
    </row>
    <row r="46" spans="1:6" x14ac:dyDescent="0.25">
      <c r="A46" s="289"/>
      <c r="B46" s="266"/>
      <c r="C46" s="294"/>
      <c r="D46" s="209" t="s">
        <v>192</v>
      </c>
      <c r="E46" s="133">
        <f t="shared" si="2"/>
        <v>0</v>
      </c>
      <c r="F46" s="293"/>
    </row>
    <row r="47" spans="1:6" ht="15" customHeight="1" x14ac:dyDescent="0.25">
      <c r="A47" s="287" t="str">
        <f>'Прил 11 Перечень мероприятий'!B482</f>
        <v xml:space="preserve">Организация участия в обучающих мероприятиях для объектов туристической индустрии </v>
      </c>
      <c r="B47" s="266" t="s">
        <v>156</v>
      </c>
      <c r="C47" s="294" t="s">
        <v>49</v>
      </c>
      <c r="D47" s="132" t="s">
        <v>105</v>
      </c>
      <c r="E47" s="133">
        <f>SUM(E48:E52)</f>
        <v>0</v>
      </c>
      <c r="F47" s="293"/>
    </row>
    <row r="48" spans="1:6" ht="21.75" customHeight="1" x14ac:dyDescent="0.25">
      <c r="A48" s="288"/>
      <c r="B48" s="266"/>
      <c r="C48" s="294"/>
      <c r="D48" s="209" t="s">
        <v>9</v>
      </c>
      <c r="E48" s="133">
        <v>0</v>
      </c>
      <c r="F48" s="293"/>
    </row>
    <row r="49" spans="1:6" ht="18.75" customHeight="1" x14ac:dyDescent="0.25">
      <c r="A49" s="288"/>
      <c r="B49" s="266"/>
      <c r="C49" s="294"/>
      <c r="D49" s="209" t="s">
        <v>104</v>
      </c>
      <c r="E49" s="133">
        <f>E48</f>
        <v>0</v>
      </c>
      <c r="F49" s="293"/>
    </row>
    <row r="50" spans="1:6" ht="17.25" customHeight="1" x14ac:dyDescent="0.25">
      <c r="A50" s="288"/>
      <c r="B50" s="266"/>
      <c r="C50" s="294"/>
      <c r="D50" s="209" t="s">
        <v>159</v>
      </c>
      <c r="E50" s="133">
        <f t="shared" ref="E50:E52" si="3">E49</f>
        <v>0</v>
      </c>
      <c r="F50" s="293"/>
    </row>
    <row r="51" spans="1:6" ht="21.75" hidden="1" customHeight="1" x14ac:dyDescent="0.25">
      <c r="A51" s="288"/>
      <c r="B51" s="266"/>
      <c r="C51" s="294"/>
      <c r="D51" s="209" t="s">
        <v>191</v>
      </c>
      <c r="E51" s="133">
        <f t="shared" si="3"/>
        <v>0</v>
      </c>
      <c r="F51" s="293"/>
    </row>
    <row r="52" spans="1:6" ht="37.5" hidden="1" customHeight="1" x14ac:dyDescent="0.25">
      <c r="A52" s="289"/>
      <c r="B52" s="266"/>
      <c r="C52" s="294"/>
      <c r="D52" s="209" t="s">
        <v>192</v>
      </c>
      <c r="E52" s="133">
        <f t="shared" si="3"/>
        <v>0</v>
      </c>
      <c r="F52" s="293"/>
    </row>
    <row r="53" spans="1:6" ht="15" customHeight="1" x14ac:dyDescent="0.25">
      <c r="A53" s="287" t="str">
        <f>'Прил 11 Перечень мероприятий'!B490</f>
        <v>Содействие в организации и проведении районных мероприятий событийного туризма</v>
      </c>
      <c r="B53" s="266" t="s">
        <v>156</v>
      </c>
      <c r="C53" s="294" t="s">
        <v>49</v>
      </c>
      <c r="D53" s="132" t="s">
        <v>105</v>
      </c>
      <c r="E53" s="133">
        <f>SUM(E54:E58)</f>
        <v>0</v>
      </c>
      <c r="F53" s="293"/>
    </row>
    <row r="54" spans="1:6" x14ac:dyDescent="0.25">
      <c r="A54" s="288"/>
      <c r="B54" s="266"/>
      <c r="C54" s="294"/>
      <c r="D54" s="209" t="s">
        <v>9</v>
      </c>
      <c r="E54" s="133">
        <f>'[1]Прил 11 Перечень мероприятий'!G405</f>
        <v>0</v>
      </c>
      <c r="F54" s="293"/>
    </row>
    <row r="55" spans="1:6" x14ac:dyDescent="0.25">
      <c r="A55" s="288"/>
      <c r="B55" s="266"/>
      <c r="C55" s="294"/>
      <c r="D55" s="209" t="s">
        <v>104</v>
      </c>
      <c r="E55" s="133">
        <f t="shared" ref="E55" si="4">E54</f>
        <v>0</v>
      </c>
      <c r="F55" s="293"/>
    </row>
    <row r="56" spans="1:6" x14ac:dyDescent="0.25">
      <c r="A56" s="288"/>
      <c r="B56" s="266"/>
      <c r="C56" s="294"/>
      <c r="D56" s="209" t="s">
        <v>159</v>
      </c>
      <c r="E56" s="133">
        <v>0</v>
      </c>
      <c r="F56" s="293"/>
    </row>
    <row r="57" spans="1:6" x14ac:dyDescent="0.25">
      <c r="A57" s="288"/>
      <c r="B57" s="266"/>
      <c r="C57" s="294"/>
      <c r="D57" s="209" t="s">
        <v>191</v>
      </c>
      <c r="E57" s="133">
        <v>0</v>
      </c>
      <c r="F57" s="293"/>
    </row>
    <row r="58" spans="1:6" x14ac:dyDescent="0.25">
      <c r="A58" s="289"/>
      <c r="B58" s="266"/>
      <c r="C58" s="294"/>
      <c r="D58" s="209" t="s">
        <v>192</v>
      </c>
      <c r="E58" s="133">
        <f>'[1]Прил 11 Перечень мероприятий'!G409</f>
        <v>0</v>
      </c>
      <c r="F58" s="293"/>
    </row>
    <row r="59" spans="1:6" ht="15" customHeight="1" x14ac:dyDescent="0.25">
      <c r="A59" s="287" t="str">
        <f>'Прил 11 Перечень мероприятий'!B494</f>
        <v>Оорганизация участия в Российских и международных туристических выставках, форумах (оплата взносов)</v>
      </c>
      <c r="B59" s="266" t="s">
        <v>156</v>
      </c>
      <c r="C59" s="294" t="s">
        <v>450</v>
      </c>
      <c r="D59" s="132" t="s">
        <v>105</v>
      </c>
      <c r="E59" s="133">
        <f>SUM(E60:E64)</f>
        <v>250</v>
      </c>
      <c r="F59" s="293"/>
    </row>
    <row r="60" spans="1:6" x14ac:dyDescent="0.25">
      <c r="A60" s="288"/>
      <c r="B60" s="266"/>
      <c r="C60" s="294"/>
      <c r="D60" s="209" t="s">
        <v>9</v>
      </c>
      <c r="E60" s="133">
        <v>50</v>
      </c>
      <c r="F60" s="293"/>
    </row>
    <row r="61" spans="1:6" x14ac:dyDescent="0.25">
      <c r="A61" s="288"/>
      <c r="B61" s="266"/>
      <c r="C61" s="294"/>
      <c r="D61" s="209" t="s">
        <v>104</v>
      </c>
      <c r="E61" s="133">
        <f>E60</f>
        <v>50</v>
      </c>
      <c r="F61" s="293"/>
    </row>
    <row r="62" spans="1:6" x14ac:dyDescent="0.25">
      <c r="A62" s="288"/>
      <c r="B62" s="266"/>
      <c r="C62" s="294"/>
      <c r="D62" s="209" t="s">
        <v>159</v>
      </c>
      <c r="E62" s="133">
        <f>E60</f>
        <v>50</v>
      </c>
      <c r="F62" s="293"/>
    </row>
    <row r="63" spans="1:6" x14ac:dyDescent="0.25">
      <c r="A63" s="288"/>
      <c r="B63" s="266"/>
      <c r="C63" s="294"/>
      <c r="D63" s="209" t="s">
        <v>191</v>
      </c>
      <c r="E63" s="133">
        <f>E62</f>
        <v>50</v>
      </c>
      <c r="F63" s="293"/>
    </row>
    <row r="64" spans="1:6" x14ac:dyDescent="0.25">
      <c r="A64" s="289"/>
      <c r="B64" s="266"/>
      <c r="C64" s="294"/>
      <c r="D64" s="209" t="s">
        <v>192</v>
      </c>
      <c r="E64" s="133">
        <f>E62</f>
        <v>50</v>
      </c>
      <c r="F64" s="293"/>
    </row>
    <row r="65" spans="1:6" ht="15" customHeight="1" x14ac:dyDescent="0.25">
      <c r="A65" s="287" t="str">
        <f>'Прил 11 Перечень мероприятий'!B498</f>
        <v>Проведение информационного тура в Рузский городской округ</v>
      </c>
      <c r="B65" s="266" t="s">
        <v>156</v>
      </c>
      <c r="C65" s="294" t="s">
        <v>458</v>
      </c>
      <c r="D65" s="132" t="s">
        <v>105</v>
      </c>
      <c r="E65" s="133">
        <f>SUM(E66:E70)</f>
        <v>1500</v>
      </c>
      <c r="F65" s="293"/>
    </row>
    <row r="66" spans="1:6" x14ac:dyDescent="0.25">
      <c r="A66" s="288"/>
      <c r="B66" s="266"/>
      <c r="C66" s="294"/>
      <c r="D66" s="209" t="s">
        <v>9</v>
      </c>
      <c r="E66" s="133">
        <v>300</v>
      </c>
      <c r="F66" s="293"/>
    </row>
    <row r="67" spans="1:6" x14ac:dyDescent="0.25">
      <c r="A67" s="288"/>
      <c r="B67" s="266"/>
      <c r="C67" s="294"/>
      <c r="D67" s="209" t="s">
        <v>104</v>
      </c>
      <c r="E67" s="133">
        <v>300</v>
      </c>
      <c r="F67" s="293"/>
    </row>
    <row r="68" spans="1:6" x14ac:dyDescent="0.25">
      <c r="A68" s="288"/>
      <c r="B68" s="266"/>
      <c r="C68" s="294"/>
      <c r="D68" s="209" t="s">
        <v>159</v>
      </c>
      <c r="E68" s="133">
        <v>300</v>
      </c>
      <c r="F68" s="293"/>
    </row>
    <row r="69" spans="1:6" ht="10.5" customHeight="1" x14ac:dyDescent="0.25">
      <c r="A69" s="288"/>
      <c r="B69" s="266"/>
      <c r="C69" s="294"/>
      <c r="D69" s="209" t="s">
        <v>191</v>
      </c>
      <c r="E69" s="133">
        <f t="shared" ref="E69" si="5">E68</f>
        <v>300</v>
      </c>
      <c r="F69" s="293"/>
    </row>
    <row r="70" spans="1:6" ht="0.75" hidden="1" customHeight="1" x14ac:dyDescent="0.25">
      <c r="A70" s="289"/>
      <c r="B70" s="266"/>
      <c r="C70" s="294"/>
      <c r="D70" s="209" t="s">
        <v>192</v>
      </c>
      <c r="E70" s="133">
        <v>300</v>
      </c>
      <c r="F70" s="293"/>
    </row>
    <row r="71" spans="1:6" ht="15" customHeight="1" x14ac:dyDescent="0.25">
      <c r="A71" s="287" t="str">
        <f>'Прил 11 Перечень мероприятий'!B502</f>
        <v>Издание информационных буклетов / флаеров «Туристские событийные мероприятия Рузского городского округа», в т.ч. баннеры и др. полиграфическая продукция</v>
      </c>
      <c r="B71" s="266" t="s">
        <v>156</v>
      </c>
      <c r="C71" s="294" t="s">
        <v>459</v>
      </c>
      <c r="D71" s="132" t="s">
        <v>105</v>
      </c>
      <c r="E71" s="133">
        <f>SUM(E72:E76)</f>
        <v>4500</v>
      </c>
      <c r="F71" s="293"/>
    </row>
    <row r="72" spans="1:6" x14ac:dyDescent="0.25">
      <c r="A72" s="288"/>
      <c r="B72" s="266"/>
      <c r="C72" s="294"/>
      <c r="D72" s="209" t="s">
        <v>9</v>
      </c>
      <c r="E72" s="133">
        <v>900</v>
      </c>
      <c r="F72" s="293"/>
    </row>
    <row r="73" spans="1:6" x14ac:dyDescent="0.25">
      <c r="A73" s="288"/>
      <c r="B73" s="266"/>
      <c r="C73" s="294"/>
      <c r="D73" s="209" t="s">
        <v>104</v>
      </c>
      <c r="E73" s="133">
        <f t="shared" ref="E73" si="6">E72</f>
        <v>900</v>
      </c>
      <c r="F73" s="293"/>
    </row>
    <row r="74" spans="1:6" x14ac:dyDescent="0.25">
      <c r="A74" s="288"/>
      <c r="B74" s="266"/>
      <c r="C74" s="294"/>
      <c r="D74" s="209" t="s">
        <v>159</v>
      </c>
      <c r="E74" s="133">
        <v>900</v>
      </c>
      <c r="F74" s="293"/>
    </row>
    <row r="75" spans="1:6" ht="14.25" customHeight="1" x14ac:dyDescent="0.25">
      <c r="A75" s="288"/>
      <c r="B75" s="266"/>
      <c r="C75" s="294"/>
      <c r="D75" s="209" t="s">
        <v>191</v>
      </c>
      <c r="E75" s="133">
        <v>900</v>
      </c>
      <c r="F75" s="293"/>
    </row>
    <row r="76" spans="1:6" ht="3.75" hidden="1" customHeight="1" x14ac:dyDescent="0.25">
      <c r="A76" s="289"/>
      <c r="B76" s="266"/>
      <c r="C76" s="294"/>
      <c r="D76" s="209" t="s">
        <v>192</v>
      </c>
      <c r="E76" s="133">
        <v>900</v>
      </c>
      <c r="F76" s="293"/>
    </row>
    <row r="77" spans="1:6" ht="15" customHeight="1" x14ac:dyDescent="0.25">
      <c r="A77" s="287" t="str">
        <f>'Прил 11 Перечень мероприятий'!B506</f>
        <v>Издание буклета  «Справочник путешественника по Рузскому городскому округу»</v>
      </c>
      <c r="B77" s="266" t="s">
        <v>156</v>
      </c>
      <c r="C77" s="294" t="s">
        <v>49</v>
      </c>
      <c r="D77" s="132" t="s">
        <v>105</v>
      </c>
      <c r="E77" s="133">
        <f>SUM(E78:E82)</f>
        <v>0</v>
      </c>
      <c r="F77" s="293"/>
    </row>
    <row r="78" spans="1:6" x14ac:dyDescent="0.25">
      <c r="A78" s="288"/>
      <c r="B78" s="266"/>
      <c r="C78" s="294"/>
      <c r="D78" s="209" t="s">
        <v>9</v>
      </c>
      <c r="E78" s="133">
        <f>'[1]Прил 11 Перечень мероприятий'!G429</f>
        <v>0</v>
      </c>
      <c r="F78" s="293"/>
    </row>
    <row r="79" spans="1:6" x14ac:dyDescent="0.25">
      <c r="A79" s="288"/>
      <c r="B79" s="266"/>
      <c r="C79" s="294"/>
      <c r="D79" s="209" t="s">
        <v>104</v>
      </c>
      <c r="E79" s="133">
        <f t="shared" ref="E79" si="7">E78</f>
        <v>0</v>
      </c>
      <c r="F79" s="293"/>
    </row>
    <row r="80" spans="1:6" x14ac:dyDescent="0.25">
      <c r="A80" s="288"/>
      <c r="B80" s="266"/>
      <c r="C80" s="294"/>
      <c r="D80" s="209" t="s">
        <v>159</v>
      </c>
      <c r="E80" s="133">
        <v>0</v>
      </c>
      <c r="F80" s="293"/>
    </row>
    <row r="81" spans="1:6" x14ac:dyDescent="0.25">
      <c r="A81" s="288"/>
      <c r="B81" s="266"/>
      <c r="C81" s="294"/>
      <c r="D81" s="209" t="s">
        <v>191</v>
      </c>
      <c r="E81" s="133">
        <v>0</v>
      </c>
      <c r="F81" s="293"/>
    </row>
    <row r="82" spans="1:6" x14ac:dyDescent="0.25">
      <c r="A82" s="289"/>
      <c r="B82" s="266"/>
      <c r="C82" s="294"/>
      <c r="D82" s="209" t="s">
        <v>192</v>
      </c>
      <c r="E82" s="133">
        <f>'[1]Прил 11 Перечень мероприятий'!G433</f>
        <v>0</v>
      </c>
      <c r="F82" s="293"/>
    </row>
    <row r="83" spans="1:6" ht="15" customHeight="1" x14ac:dyDescent="0.25">
      <c r="A83" s="287" t="str">
        <f>'Прил 11 Перечень мероприятий'!B510</f>
        <v>Проведение туристических мероприятий согласно календарному плану</v>
      </c>
      <c r="B83" s="266" t="s">
        <v>156</v>
      </c>
      <c r="C83" s="294" t="s">
        <v>49</v>
      </c>
      <c r="D83" s="132" t="s">
        <v>105</v>
      </c>
      <c r="E83" s="133">
        <f t="shared" ref="E83" si="8">E82</f>
        <v>0</v>
      </c>
      <c r="F83" s="293"/>
    </row>
    <row r="84" spans="1:6" x14ac:dyDescent="0.25">
      <c r="A84" s="288"/>
      <c r="B84" s="266"/>
      <c r="C84" s="294"/>
      <c r="D84" s="209" t="s">
        <v>9</v>
      </c>
      <c r="E84" s="133">
        <f>'[1]Прил 11 Перечень мероприятий'!G435</f>
        <v>0</v>
      </c>
      <c r="F84" s="293"/>
    </row>
    <row r="85" spans="1:6" x14ac:dyDescent="0.25">
      <c r="A85" s="288"/>
      <c r="B85" s="266"/>
      <c r="C85" s="294"/>
      <c r="D85" s="209" t="s">
        <v>104</v>
      </c>
      <c r="E85" s="133">
        <f t="shared" ref="E85" si="9">E84</f>
        <v>0</v>
      </c>
      <c r="F85" s="293"/>
    </row>
    <row r="86" spans="1:6" x14ac:dyDescent="0.25">
      <c r="A86" s="288"/>
      <c r="B86" s="266"/>
      <c r="C86" s="294"/>
      <c r="D86" s="209" t="s">
        <v>159</v>
      </c>
      <c r="E86" s="133">
        <f>'[1]Прил 11 Перечень мероприятий'!G437</f>
        <v>0</v>
      </c>
      <c r="F86" s="293"/>
    </row>
    <row r="87" spans="1:6" x14ac:dyDescent="0.25">
      <c r="A87" s="288"/>
      <c r="B87" s="266"/>
      <c r="C87" s="294"/>
      <c r="D87" s="209" t="s">
        <v>191</v>
      </c>
      <c r="E87" s="133">
        <f t="shared" ref="E87" si="10">E86</f>
        <v>0</v>
      </c>
      <c r="F87" s="293"/>
    </row>
    <row r="88" spans="1:6" x14ac:dyDescent="0.25">
      <c r="A88" s="289"/>
      <c r="B88" s="266"/>
      <c r="C88" s="294"/>
      <c r="D88" s="209" t="s">
        <v>192</v>
      </c>
      <c r="E88" s="133">
        <v>0</v>
      </c>
      <c r="F88" s="293"/>
    </row>
    <row r="89" spans="1:6" ht="15" customHeight="1" x14ac:dyDescent="0.25">
      <c r="A89" s="287" t="str">
        <f>'Прил 11 Перечень мероприятий'!B514</f>
        <v>Издание туристической карты</v>
      </c>
      <c r="B89" s="266" t="s">
        <v>156</v>
      </c>
      <c r="C89" s="294" t="s">
        <v>49</v>
      </c>
      <c r="D89" s="132" t="s">
        <v>105</v>
      </c>
      <c r="E89" s="133">
        <f t="shared" ref="E89" si="11">E88</f>
        <v>0</v>
      </c>
      <c r="F89" s="293"/>
    </row>
    <row r="90" spans="1:6" x14ac:dyDescent="0.25">
      <c r="A90" s="288"/>
      <c r="B90" s="266"/>
      <c r="C90" s="294"/>
      <c r="D90" s="209" t="s">
        <v>9</v>
      </c>
      <c r="E90" s="133">
        <f>'[1]Прил 11 Перечень мероприятий'!G441</f>
        <v>0</v>
      </c>
      <c r="F90" s="293"/>
    </row>
    <row r="91" spans="1:6" x14ac:dyDescent="0.25">
      <c r="A91" s="288"/>
      <c r="B91" s="266"/>
      <c r="C91" s="294"/>
      <c r="D91" s="209" t="s">
        <v>104</v>
      </c>
      <c r="E91" s="133">
        <f t="shared" ref="E91" si="12">E90</f>
        <v>0</v>
      </c>
      <c r="F91" s="293"/>
    </row>
    <row r="92" spans="1:6" x14ac:dyDescent="0.25">
      <c r="A92" s="288"/>
      <c r="B92" s="266"/>
      <c r="C92" s="294"/>
      <c r="D92" s="209" t="s">
        <v>159</v>
      </c>
      <c r="E92" s="133">
        <f>'[1]Прил 11 Перечень мероприятий'!G443</f>
        <v>0</v>
      </c>
      <c r="F92" s="293"/>
    </row>
    <row r="93" spans="1:6" x14ac:dyDescent="0.25">
      <c r="A93" s="288"/>
      <c r="B93" s="266"/>
      <c r="C93" s="294"/>
      <c r="D93" s="209" t="s">
        <v>191</v>
      </c>
      <c r="E93" s="133">
        <f t="shared" ref="E93" si="13">E92</f>
        <v>0</v>
      </c>
      <c r="F93" s="293"/>
    </row>
    <row r="94" spans="1:6" x14ac:dyDescent="0.25">
      <c r="A94" s="289"/>
      <c r="B94" s="266"/>
      <c r="C94" s="294"/>
      <c r="D94" s="209" t="s">
        <v>192</v>
      </c>
      <c r="E94" s="133">
        <v>0</v>
      </c>
      <c r="F94" s="293"/>
    </row>
    <row r="95" spans="1:6" ht="15" customHeight="1" x14ac:dyDescent="0.25">
      <c r="A95" s="287" t="str">
        <f>'Прил 11 Перечень мероприятий'!B518</f>
        <v>Расходы на ИКТ</v>
      </c>
      <c r="B95" s="266" t="s">
        <v>156</v>
      </c>
      <c r="C95" s="294" t="s">
        <v>461</v>
      </c>
      <c r="D95" s="132" t="s">
        <v>105</v>
      </c>
      <c r="E95" s="133">
        <f>SUM(E96:E100)</f>
        <v>3091</v>
      </c>
      <c r="F95" s="293"/>
    </row>
    <row r="96" spans="1:6" x14ac:dyDescent="0.25">
      <c r="A96" s="288"/>
      <c r="B96" s="266"/>
      <c r="C96" s="294"/>
      <c r="D96" s="209" t="s">
        <v>9</v>
      </c>
      <c r="E96" s="133">
        <v>618.20000000000005</v>
      </c>
      <c r="F96" s="293"/>
    </row>
    <row r="97" spans="1:6" x14ac:dyDescent="0.25">
      <c r="A97" s="288"/>
      <c r="B97" s="266"/>
      <c r="C97" s="294"/>
      <c r="D97" s="209" t="s">
        <v>104</v>
      </c>
      <c r="E97" s="133">
        <f>E96</f>
        <v>618.20000000000005</v>
      </c>
      <c r="F97" s="293"/>
    </row>
    <row r="98" spans="1:6" x14ac:dyDescent="0.25">
      <c r="A98" s="288"/>
      <c r="B98" s="266"/>
      <c r="C98" s="294"/>
      <c r="D98" s="209" t="s">
        <v>159</v>
      </c>
      <c r="E98" s="133">
        <f t="shared" ref="E98:E100" si="14">E97</f>
        <v>618.20000000000005</v>
      </c>
      <c r="F98" s="293"/>
    </row>
    <row r="99" spans="1:6" x14ac:dyDescent="0.25">
      <c r="A99" s="288"/>
      <c r="B99" s="266"/>
      <c r="C99" s="294"/>
      <c r="D99" s="209" t="s">
        <v>191</v>
      </c>
      <c r="E99" s="133">
        <f t="shared" si="14"/>
        <v>618.20000000000005</v>
      </c>
      <c r="F99" s="293"/>
    </row>
    <row r="100" spans="1:6" x14ac:dyDescent="0.25">
      <c r="A100" s="289"/>
      <c r="B100" s="266"/>
      <c r="C100" s="294"/>
      <c r="D100" s="209" t="s">
        <v>192</v>
      </c>
      <c r="E100" s="133">
        <f t="shared" si="14"/>
        <v>618.20000000000005</v>
      </c>
      <c r="F100" s="293"/>
    </row>
    <row r="101" spans="1:6" ht="15" customHeight="1" x14ac:dyDescent="0.25">
      <c r="A101" s="287" t="str">
        <f>'Прил 11 Перечень мероприятий'!B522</f>
        <v>Создание и размещение на сайте интерактивной карты «Рузский край. Карта путешественника»</v>
      </c>
      <c r="B101" s="266" t="s">
        <v>156</v>
      </c>
      <c r="C101" s="294" t="s">
        <v>49</v>
      </c>
      <c r="D101" s="132" t="s">
        <v>105</v>
      </c>
      <c r="E101" s="133">
        <f>SUM(E102:E106)</f>
        <v>0</v>
      </c>
      <c r="F101" s="293"/>
    </row>
    <row r="102" spans="1:6" x14ac:dyDescent="0.25">
      <c r="A102" s="288"/>
      <c r="B102" s="266"/>
      <c r="C102" s="294"/>
      <c r="D102" s="209" t="s">
        <v>9</v>
      </c>
      <c r="E102" s="133">
        <v>0</v>
      </c>
      <c r="F102" s="293"/>
    </row>
    <row r="103" spans="1:6" x14ac:dyDescent="0.25">
      <c r="A103" s="288"/>
      <c r="B103" s="266"/>
      <c r="C103" s="294"/>
      <c r="D103" s="209" t="s">
        <v>104</v>
      </c>
      <c r="E103" s="133">
        <v>0</v>
      </c>
      <c r="F103" s="293"/>
    </row>
    <row r="104" spans="1:6" x14ac:dyDescent="0.25">
      <c r="A104" s="288"/>
      <c r="B104" s="266"/>
      <c r="C104" s="294"/>
      <c r="D104" s="209" t="s">
        <v>159</v>
      </c>
      <c r="E104" s="133">
        <f>'[1]Прил 11 Перечень мероприятий'!G455</f>
        <v>0</v>
      </c>
      <c r="F104" s="293"/>
    </row>
    <row r="105" spans="1:6" x14ac:dyDescent="0.25">
      <c r="A105" s="288"/>
      <c r="B105" s="266"/>
      <c r="C105" s="294"/>
      <c r="D105" s="209" t="s">
        <v>191</v>
      </c>
      <c r="E105" s="133">
        <f t="shared" ref="E105" si="15">E104</f>
        <v>0</v>
      </c>
      <c r="F105" s="293"/>
    </row>
    <row r="106" spans="1:6" x14ac:dyDescent="0.25">
      <c r="A106" s="289"/>
      <c r="B106" s="266"/>
      <c r="C106" s="294"/>
      <c r="D106" s="209" t="s">
        <v>192</v>
      </c>
      <c r="E106" s="133">
        <f>'[1]Прил 11 Перечень мероприятий'!G457</f>
        <v>0</v>
      </c>
      <c r="F106" s="293"/>
    </row>
    <row r="107" spans="1:6" ht="15" customHeight="1" x14ac:dyDescent="0.25">
      <c r="A107" s="287" t="str">
        <f>'Прил 11 Перечень мероприятий'!B526</f>
        <v>Информационное сопровождение туристской деятельности в регионе и на федеральном уровне, (издание журнала "Руза заповедная")</v>
      </c>
      <c r="B107" s="266" t="s">
        <v>156</v>
      </c>
      <c r="C107" s="294" t="s">
        <v>462</v>
      </c>
      <c r="D107" s="132" t="s">
        <v>105</v>
      </c>
      <c r="E107" s="133">
        <f>SUM(E108:E112)</f>
        <v>4750</v>
      </c>
      <c r="F107" s="293"/>
    </row>
    <row r="108" spans="1:6" x14ac:dyDescent="0.25">
      <c r="A108" s="288"/>
      <c r="B108" s="266"/>
      <c r="C108" s="294"/>
      <c r="D108" s="209" t="s">
        <v>9</v>
      </c>
      <c r="E108" s="133">
        <v>950</v>
      </c>
      <c r="F108" s="293"/>
    </row>
    <row r="109" spans="1:6" x14ac:dyDescent="0.25">
      <c r="A109" s="288"/>
      <c r="B109" s="266"/>
      <c r="C109" s="294"/>
      <c r="D109" s="209" t="s">
        <v>104</v>
      </c>
      <c r="E109" s="133">
        <f t="shared" ref="E109:E112" si="16">E108</f>
        <v>950</v>
      </c>
      <c r="F109" s="293"/>
    </row>
    <row r="110" spans="1:6" x14ac:dyDescent="0.25">
      <c r="A110" s="288"/>
      <c r="B110" s="266"/>
      <c r="C110" s="294"/>
      <c r="D110" s="209" t="s">
        <v>159</v>
      </c>
      <c r="E110" s="133">
        <f t="shared" si="16"/>
        <v>950</v>
      </c>
      <c r="F110" s="293"/>
    </row>
    <row r="111" spans="1:6" x14ac:dyDescent="0.25">
      <c r="A111" s="288"/>
      <c r="B111" s="266"/>
      <c r="C111" s="294"/>
      <c r="D111" s="209" t="s">
        <v>191</v>
      </c>
      <c r="E111" s="133">
        <f t="shared" si="16"/>
        <v>950</v>
      </c>
      <c r="F111" s="293"/>
    </row>
    <row r="112" spans="1:6" x14ac:dyDescent="0.25">
      <c r="A112" s="289"/>
      <c r="B112" s="266"/>
      <c r="C112" s="294"/>
      <c r="D112" s="209" t="s">
        <v>192</v>
      </c>
      <c r="E112" s="133">
        <f t="shared" si="16"/>
        <v>950</v>
      </c>
      <c r="F112" s="293"/>
    </row>
    <row r="113" spans="1:6" ht="15" customHeight="1" x14ac:dyDescent="0.25">
      <c r="A113" s="287" t="str">
        <f>'Прил 11 Перечень мероприятий'!B534</f>
        <v>Создание мобильны рабочих мест туристско-информационного центра «Подмосковье» Руза заповедная</v>
      </c>
      <c r="B113" s="266" t="s">
        <v>156</v>
      </c>
      <c r="C113" s="294" t="s">
        <v>49</v>
      </c>
      <c r="D113" s="132" t="s">
        <v>105</v>
      </c>
      <c r="E113" s="133">
        <f>SUM(E114:E118)</f>
        <v>0</v>
      </c>
      <c r="F113" s="293"/>
    </row>
    <row r="114" spans="1:6" x14ac:dyDescent="0.25">
      <c r="A114" s="288"/>
      <c r="B114" s="266"/>
      <c r="C114" s="294"/>
      <c r="D114" s="209" t="s">
        <v>9</v>
      </c>
      <c r="E114" s="133">
        <v>0</v>
      </c>
      <c r="F114" s="293"/>
    </row>
    <row r="115" spans="1:6" x14ac:dyDescent="0.25">
      <c r="A115" s="288"/>
      <c r="B115" s="266"/>
      <c r="C115" s="294"/>
      <c r="D115" s="209" t="s">
        <v>104</v>
      </c>
      <c r="E115" s="133">
        <v>0</v>
      </c>
      <c r="F115" s="293"/>
    </row>
    <row r="116" spans="1:6" x14ac:dyDescent="0.25">
      <c r="A116" s="288"/>
      <c r="B116" s="266"/>
      <c r="C116" s="294"/>
      <c r="D116" s="209" t="s">
        <v>159</v>
      </c>
      <c r="E116" s="133">
        <f>'[1]Прил 11 Перечень мероприятий'!G467</f>
        <v>0</v>
      </c>
      <c r="F116" s="293"/>
    </row>
    <row r="117" spans="1:6" x14ac:dyDescent="0.25">
      <c r="A117" s="288"/>
      <c r="B117" s="266"/>
      <c r="C117" s="294"/>
      <c r="D117" s="209" t="s">
        <v>191</v>
      </c>
      <c r="E117" s="133">
        <f t="shared" ref="E117" si="17">E116</f>
        <v>0</v>
      </c>
      <c r="F117" s="293"/>
    </row>
    <row r="118" spans="1:6" x14ac:dyDescent="0.25">
      <c r="A118" s="289"/>
      <c r="B118" s="266"/>
      <c r="C118" s="294"/>
      <c r="D118" s="209" t="s">
        <v>192</v>
      </c>
      <c r="E118" s="133">
        <v>0</v>
      </c>
      <c r="F118" s="293"/>
    </row>
    <row r="119" spans="1:6" ht="15" customHeight="1" x14ac:dyDescent="0.25">
      <c r="A119" s="287" t="str">
        <f>'Прил 11 Перечень мероприятий'!B538</f>
        <v xml:space="preserve">Размещение релизов в региональных и федеральных СМИ </v>
      </c>
      <c r="B119" s="266" t="s">
        <v>156</v>
      </c>
      <c r="C119" s="294" t="s">
        <v>452</v>
      </c>
      <c r="D119" s="132" t="s">
        <v>105</v>
      </c>
      <c r="E119" s="133">
        <f>SUM(E120:E124)</f>
        <v>2750</v>
      </c>
      <c r="F119" s="293"/>
    </row>
    <row r="120" spans="1:6" x14ac:dyDescent="0.25">
      <c r="A120" s="288"/>
      <c r="B120" s="266"/>
      <c r="C120" s="294"/>
      <c r="D120" s="209" t="s">
        <v>9</v>
      </c>
      <c r="E120" s="133">
        <v>550</v>
      </c>
      <c r="F120" s="293"/>
    </row>
    <row r="121" spans="1:6" x14ac:dyDescent="0.25">
      <c r="A121" s="288"/>
      <c r="B121" s="266"/>
      <c r="C121" s="294"/>
      <c r="D121" s="209" t="s">
        <v>104</v>
      </c>
      <c r="E121" s="133">
        <f>E120</f>
        <v>550</v>
      </c>
      <c r="F121" s="293"/>
    </row>
    <row r="122" spans="1:6" x14ac:dyDescent="0.25">
      <c r="A122" s="288"/>
      <c r="B122" s="266"/>
      <c r="C122" s="294"/>
      <c r="D122" s="209" t="s">
        <v>159</v>
      </c>
      <c r="E122" s="133">
        <f t="shared" ref="E122:E124" si="18">E121</f>
        <v>550</v>
      </c>
      <c r="F122" s="293"/>
    </row>
    <row r="123" spans="1:6" x14ac:dyDescent="0.25">
      <c r="A123" s="288"/>
      <c r="B123" s="266"/>
      <c r="C123" s="294"/>
      <c r="D123" s="209" t="s">
        <v>191</v>
      </c>
      <c r="E123" s="133">
        <f t="shared" si="18"/>
        <v>550</v>
      </c>
      <c r="F123" s="293"/>
    </row>
    <row r="124" spans="1:6" x14ac:dyDescent="0.25">
      <c r="A124" s="289"/>
      <c r="B124" s="266"/>
      <c r="C124" s="294"/>
      <c r="D124" s="209" t="s">
        <v>192</v>
      </c>
      <c r="E124" s="133">
        <f t="shared" si="18"/>
        <v>550</v>
      </c>
      <c r="F124" s="293"/>
    </row>
    <row r="125" spans="1:6" ht="15" customHeight="1" x14ac:dyDescent="0.25">
      <c r="A125" s="287" t="str">
        <f>'Прил 11 Перечень мероприятий'!B542</f>
        <v>Консультационно-методическое сопровождение инвестиционных туристских проектов на территории Рузского городского округа</v>
      </c>
      <c r="B125" s="266" t="s">
        <v>156</v>
      </c>
      <c r="C125" s="294" t="s">
        <v>49</v>
      </c>
      <c r="D125" s="132" t="s">
        <v>105</v>
      </c>
      <c r="E125" s="133">
        <v>0</v>
      </c>
      <c r="F125" s="293"/>
    </row>
    <row r="126" spans="1:6" x14ac:dyDescent="0.25">
      <c r="A126" s="288"/>
      <c r="B126" s="266"/>
      <c r="C126" s="294"/>
      <c r="D126" s="209" t="s">
        <v>9</v>
      </c>
      <c r="E126" s="133">
        <f>'[1]Прил 11 Перечень мероприятий'!G477</f>
        <v>0</v>
      </c>
      <c r="F126" s="293"/>
    </row>
    <row r="127" spans="1:6" x14ac:dyDescent="0.25">
      <c r="A127" s="288"/>
      <c r="B127" s="266"/>
      <c r="C127" s="294"/>
      <c r="D127" s="209" t="s">
        <v>104</v>
      </c>
      <c r="E127" s="133">
        <f t="shared" ref="E127" si="19">E126</f>
        <v>0</v>
      </c>
      <c r="F127" s="293"/>
    </row>
    <row r="128" spans="1:6" x14ac:dyDescent="0.25">
      <c r="A128" s="288"/>
      <c r="B128" s="266"/>
      <c r="C128" s="294"/>
      <c r="D128" s="209" t="s">
        <v>159</v>
      </c>
      <c r="E128" s="133">
        <f>'[1]Прил 11 Перечень мероприятий'!G479</f>
        <v>0</v>
      </c>
      <c r="F128" s="293"/>
    </row>
    <row r="129" spans="1:6" x14ac:dyDescent="0.25">
      <c r="A129" s="288"/>
      <c r="B129" s="266"/>
      <c r="C129" s="294"/>
      <c r="D129" s="209" t="s">
        <v>191</v>
      </c>
      <c r="E129" s="133">
        <f t="shared" ref="E129" si="20">E128</f>
        <v>0</v>
      </c>
      <c r="F129" s="293"/>
    </row>
    <row r="130" spans="1:6" x14ac:dyDescent="0.25">
      <c r="A130" s="289"/>
      <c r="B130" s="266"/>
      <c r="C130" s="294"/>
      <c r="D130" s="209" t="s">
        <v>192</v>
      </c>
      <c r="E130" s="133">
        <v>0</v>
      </c>
      <c r="F130" s="293"/>
    </row>
    <row r="131" spans="1:6" x14ac:dyDescent="0.25">
      <c r="A131" s="113"/>
      <c r="B131" s="113"/>
      <c r="C131" s="113"/>
      <c r="D131" s="113"/>
      <c r="E131" s="113"/>
      <c r="F131" s="113"/>
    </row>
    <row r="132" spans="1:6" x14ac:dyDescent="0.25">
      <c r="A132" s="113"/>
      <c r="B132" s="113"/>
      <c r="C132" s="113"/>
      <c r="D132" s="113"/>
      <c r="E132" s="113"/>
      <c r="F132" s="113"/>
    </row>
    <row r="133" spans="1:6" x14ac:dyDescent="0.25">
      <c r="A133" s="113"/>
      <c r="B133" s="113"/>
      <c r="C133" s="113"/>
      <c r="D133" s="113"/>
      <c r="E133" s="113"/>
      <c r="F133" s="113"/>
    </row>
    <row r="134" spans="1:6" x14ac:dyDescent="0.25">
      <c r="A134" s="113"/>
      <c r="B134" s="113"/>
      <c r="C134" s="113"/>
      <c r="D134" s="113"/>
      <c r="E134" s="113"/>
      <c r="F134" s="113"/>
    </row>
    <row r="135" spans="1:6" x14ac:dyDescent="0.25">
      <c r="A135" s="113"/>
      <c r="B135" s="113"/>
      <c r="C135" s="113"/>
      <c r="D135" s="113"/>
      <c r="E135" s="113"/>
      <c r="F135" s="113"/>
    </row>
    <row r="136" spans="1:6" x14ac:dyDescent="0.25">
      <c r="A136" s="113"/>
      <c r="B136" s="113"/>
      <c r="C136" s="113"/>
      <c r="D136" s="113"/>
      <c r="E136" s="113"/>
      <c r="F136" s="113"/>
    </row>
    <row r="137" spans="1:6" x14ac:dyDescent="0.25">
      <c r="A137" s="113"/>
      <c r="B137" s="113"/>
      <c r="C137" s="113"/>
      <c r="D137" s="113"/>
      <c r="E137" s="113"/>
      <c r="F137" s="113"/>
    </row>
    <row r="138" spans="1:6" x14ac:dyDescent="0.25">
      <c r="A138" s="113"/>
      <c r="B138" s="113"/>
      <c r="C138" s="113"/>
      <c r="D138" s="113"/>
      <c r="E138" s="113"/>
      <c r="F138" s="113"/>
    </row>
    <row r="139" spans="1:6" x14ac:dyDescent="0.25">
      <c r="A139" s="113"/>
      <c r="B139" s="113"/>
      <c r="C139" s="113"/>
      <c r="D139" s="113"/>
      <c r="E139" s="113"/>
      <c r="F139" s="113"/>
    </row>
    <row r="140" spans="1:6" x14ac:dyDescent="0.25">
      <c r="A140" s="113"/>
      <c r="B140" s="113"/>
      <c r="C140" s="113"/>
      <c r="D140" s="113"/>
      <c r="E140" s="113"/>
      <c r="F140" s="113"/>
    </row>
    <row r="141" spans="1:6" x14ac:dyDescent="0.25">
      <c r="A141" s="113"/>
      <c r="B141" s="113"/>
      <c r="C141" s="113"/>
      <c r="D141" s="113"/>
      <c r="E141" s="113"/>
      <c r="F141" s="113"/>
    </row>
    <row r="142" spans="1:6" x14ac:dyDescent="0.25">
      <c r="A142" s="113"/>
      <c r="B142" s="113"/>
      <c r="C142" s="113"/>
      <c r="D142" s="113"/>
      <c r="E142" s="113"/>
      <c r="F142" s="113"/>
    </row>
    <row r="143" spans="1:6" x14ac:dyDescent="0.25">
      <c r="A143" s="113"/>
      <c r="B143" s="113"/>
      <c r="C143" s="113"/>
      <c r="D143" s="113"/>
      <c r="E143" s="113"/>
      <c r="F143" s="113"/>
    </row>
    <row r="144" spans="1:6" x14ac:dyDescent="0.25">
      <c r="A144" s="113"/>
      <c r="B144" s="113"/>
      <c r="C144" s="113"/>
      <c r="D144" s="113"/>
      <c r="E144" s="113"/>
      <c r="F144" s="113"/>
    </row>
    <row r="145" spans="1:6" x14ac:dyDescent="0.25">
      <c r="A145" s="113"/>
      <c r="B145" s="113"/>
      <c r="C145" s="113"/>
      <c r="D145" s="113"/>
      <c r="E145" s="113"/>
      <c r="F145" s="113"/>
    </row>
    <row r="146" spans="1:6" x14ac:dyDescent="0.25">
      <c r="A146" s="113"/>
      <c r="B146" s="113"/>
      <c r="C146" s="113"/>
      <c r="D146" s="113"/>
      <c r="E146" s="113"/>
      <c r="F146" s="113"/>
    </row>
    <row r="147" spans="1:6" x14ac:dyDescent="0.25">
      <c r="A147" s="113"/>
      <c r="B147" s="113"/>
      <c r="C147" s="113"/>
      <c r="D147" s="113"/>
      <c r="E147" s="113"/>
      <c r="F147" s="113"/>
    </row>
    <row r="148" spans="1:6" x14ac:dyDescent="0.25">
      <c r="A148" s="113"/>
      <c r="B148" s="113"/>
      <c r="C148" s="113"/>
      <c r="D148" s="113"/>
      <c r="E148" s="113"/>
      <c r="F148" s="113"/>
    </row>
    <row r="149" spans="1:6" x14ac:dyDescent="0.25">
      <c r="A149" s="113"/>
      <c r="B149" s="113"/>
      <c r="C149" s="113"/>
      <c r="D149" s="113"/>
      <c r="E149" s="113"/>
      <c r="F149" s="113"/>
    </row>
    <row r="150" spans="1:6" x14ac:dyDescent="0.25">
      <c r="A150" s="113"/>
      <c r="B150" s="113"/>
      <c r="C150" s="113"/>
      <c r="D150" s="113"/>
      <c r="E150" s="113"/>
      <c r="F150" s="113"/>
    </row>
    <row r="151" spans="1:6" x14ac:dyDescent="0.25">
      <c r="A151" s="113"/>
      <c r="B151" s="113"/>
      <c r="C151" s="113"/>
      <c r="D151" s="113"/>
      <c r="E151" s="113"/>
      <c r="F151" s="113"/>
    </row>
    <row r="152" spans="1:6" x14ac:dyDescent="0.25">
      <c r="A152" s="113"/>
      <c r="B152" s="113"/>
      <c r="C152" s="113"/>
      <c r="D152" s="113"/>
      <c r="E152" s="113"/>
      <c r="F152" s="113"/>
    </row>
    <row r="153" spans="1:6" x14ac:dyDescent="0.25">
      <c r="A153" s="113"/>
      <c r="B153" s="113"/>
      <c r="C153" s="113"/>
      <c r="D153" s="113"/>
      <c r="E153" s="113"/>
      <c r="F153" s="113"/>
    </row>
    <row r="154" spans="1:6" x14ac:dyDescent="0.25">
      <c r="A154" s="113"/>
      <c r="B154" s="113"/>
      <c r="C154" s="113"/>
      <c r="D154" s="113"/>
      <c r="E154" s="113"/>
      <c r="F154" s="113"/>
    </row>
    <row r="155" spans="1:6" x14ac:dyDescent="0.25">
      <c r="A155" s="113"/>
      <c r="B155" s="113"/>
      <c r="C155" s="113"/>
      <c r="D155" s="113"/>
      <c r="E155" s="113"/>
      <c r="F155" s="113"/>
    </row>
    <row r="156" spans="1:6" x14ac:dyDescent="0.25">
      <c r="A156" s="113"/>
      <c r="B156" s="113"/>
      <c r="C156" s="113"/>
      <c r="D156" s="113"/>
      <c r="E156" s="113"/>
      <c r="F156" s="113"/>
    </row>
    <row r="157" spans="1:6" x14ac:dyDescent="0.25">
      <c r="A157" s="113"/>
      <c r="B157" s="113"/>
      <c r="C157" s="113"/>
      <c r="D157" s="113"/>
      <c r="E157" s="113"/>
      <c r="F157" s="113"/>
    </row>
    <row r="158" spans="1:6" x14ac:dyDescent="0.25">
      <c r="A158" s="113"/>
      <c r="B158" s="113"/>
      <c r="C158" s="113"/>
      <c r="D158" s="113"/>
      <c r="E158" s="113"/>
      <c r="F158" s="113"/>
    </row>
    <row r="159" spans="1:6" x14ac:dyDescent="0.25">
      <c r="A159" s="113"/>
      <c r="B159" s="113"/>
      <c r="C159" s="113"/>
      <c r="D159" s="113"/>
      <c r="E159" s="113"/>
      <c r="F159" s="113"/>
    </row>
    <row r="160" spans="1:6" x14ac:dyDescent="0.25">
      <c r="A160" s="113"/>
      <c r="B160" s="113"/>
      <c r="C160" s="113"/>
      <c r="D160" s="113"/>
      <c r="E160" s="113"/>
      <c r="F160" s="113"/>
    </row>
    <row r="161" spans="1:6" x14ac:dyDescent="0.25">
      <c r="A161" s="113"/>
      <c r="B161" s="113"/>
      <c r="C161" s="113"/>
      <c r="D161" s="113"/>
      <c r="E161" s="113"/>
      <c r="F161" s="113"/>
    </row>
    <row r="162" spans="1:6" x14ac:dyDescent="0.25">
      <c r="A162" s="113"/>
      <c r="B162" s="113"/>
      <c r="C162" s="113"/>
      <c r="D162" s="113"/>
      <c r="E162" s="113"/>
      <c r="F162" s="113"/>
    </row>
    <row r="163" spans="1:6" x14ac:dyDescent="0.25">
      <c r="A163" s="113"/>
      <c r="B163" s="113"/>
      <c r="C163" s="113"/>
      <c r="D163" s="113"/>
      <c r="E163" s="113"/>
      <c r="F163" s="113"/>
    </row>
    <row r="164" spans="1:6" x14ac:dyDescent="0.25">
      <c r="A164" s="113"/>
      <c r="B164" s="113"/>
      <c r="C164" s="113"/>
      <c r="D164" s="113"/>
      <c r="E164" s="113"/>
      <c r="F164" s="113"/>
    </row>
    <row r="165" spans="1:6" x14ac:dyDescent="0.25">
      <c r="A165" s="113"/>
      <c r="B165" s="113"/>
      <c r="C165" s="113"/>
      <c r="D165" s="113"/>
      <c r="E165" s="113"/>
      <c r="F165" s="113"/>
    </row>
    <row r="166" spans="1:6" x14ac:dyDescent="0.25">
      <c r="A166" s="113"/>
      <c r="B166" s="113"/>
      <c r="C166" s="113"/>
      <c r="D166" s="113"/>
      <c r="E166" s="113"/>
      <c r="F166" s="113"/>
    </row>
    <row r="167" spans="1:6" x14ac:dyDescent="0.25">
      <c r="A167" s="113"/>
      <c r="B167" s="113"/>
      <c r="C167" s="113"/>
      <c r="D167" s="113"/>
      <c r="E167" s="113"/>
      <c r="F167" s="113"/>
    </row>
    <row r="168" spans="1:6" x14ac:dyDescent="0.25">
      <c r="A168" s="113"/>
      <c r="B168" s="113"/>
      <c r="C168" s="113"/>
      <c r="D168" s="113"/>
      <c r="E168" s="113"/>
      <c r="F168" s="113"/>
    </row>
    <row r="169" spans="1:6" x14ac:dyDescent="0.25">
      <c r="A169" s="113"/>
      <c r="B169" s="113"/>
      <c r="C169" s="113"/>
      <c r="D169" s="113"/>
      <c r="E169" s="113"/>
      <c r="F169" s="113"/>
    </row>
    <row r="170" spans="1:6" x14ac:dyDescent="0.25">
      <c r="A170" s="113"/>
      <c r="B170" s="113"/>
      <c r="C170" s="113"/>
      <c r="D170" s="113"/>
      <c r="E170" s="113"/>
      <c r="F170" s="113"/>
    </row>
    <row r="171" spans="1:6" x14ac:dyDescent="0.25">
      <c r="A171" s="113"/>
      <c r="B171" s="113"/>
      <c r="C171" s="113"/>
      <c r="D171" s="113"/>
      <c r="E171" s="113"/>
      <c r="F171" s="113"/>
    </row>
    <row r="172" spans="1:6" x14ac:dyDescent="0.25">
      <c r="A172" s="113"/>
      <c r="B172" s="113"/>
      <c r="C172" s="113"/>
      <c r="D172" s="113"/>
      <c r="E172" s="113"/>
      <c r="F172" s="113"/>
    </row>
    <row r="173" spans="1:6" x14ac:dyDescent="0.25">
      <c r="A173" s="113"/>
      <c r="B173" s="113"/>
      <c r="C173" s="113"/>
      <c r="D173" s="113"/>
      <c r="E173" s="113"/>
      <c r="F173" s="113"/>
    </row>
    <row r="174" spans="1:6" x14ac:dyDescent="0.25">
      <c r="A174" s="113"/>
      <c r="B174" s="113"/>
      <c r="C174" s="113"/>
      <c r="D174" s="113"/>
      <c r="E174" s="113"/>
      <c r="F174" s="113"/>
    </row>
    <row r="175" spans="1:6" x14ac:dyDescent="0.25">
      <c r="A175" s="113"/>
      <c r="B175" s="113"/>
      <c r="C175" s="113"/>
      <c r="D175" s="113"/>
      <c r="E175" s="113"/>
      <c r="F175" s="113"/>
    </row>
    <row r="176" spans="1:6" x14ac:dyDescent="0.25">
      <c r="A176" s="113"/>
      <c r="B176" s="113"/>
      <c r="C176" s="113"/>
      <c r="D176" s="113"/>
      <c r="E176" s="113"/>
      <c r="F176" s="113"/>
    </row>
    <row r="177" spans="1:6" x14ac:dyDescent="0.25">
      <c r="A177" s="113"/>
      <c r="B177" s="113"/>
      <c r="C177" s="113"/>
      <c r="D177" s="113"/>
      <c r="E177" s="113"/>
      <c r="F177" s="113"/>
    </row>
    <row r="178" spans="1:6" x14ac:dyDescent="0.25">
      <c r="A178" s="113"/>
      <c r="B178" s="113"/>
      <c r="C178" s="113"/>
      <c r="D178" s="113"/>
      <c r="E178" s="113"/>
      <c r="F178" s="113"/>
    </row>
    <row r="179" spans="1:6" x14ac:dyDescent="0.25">
      <c r="A179" s="113"/>
      <c r="B179" s="113"/>
      <c r="C179" s="113"/>
      <c r="D179" s="113"/>
      <c r="E179" s="113"/>
      <c r="F179" s="113"/>
    </row>
    <row r="180" spans="1:6" x14ac:dyDescent="0.25">
      <c r="A180" s="113"/>
      <c r="B180" s="113"/>
      <c r="C180" s="113"/>
      <c r="D180" s="113"/>
      <c r="E180" s="113"/>
      <c r="F180" s="113"/>
    </row>
    <row r="181" spans="1:6" x14ac:dyDescent="0.25">
      <c r="A181" s="113"/>
      <c r="B181" s="113"/>
      <c r="C181" s="113"/>
      <c r="D181" s="113"/>
      <c r="E181" s="113"/>
      <c r="F181" s="113"/>
    </row>
    <row r="182" spans="1:6" x14ac:dyDescent="0.25">
      <c r="A182" s="113"/>
      <c r="B182" s="113"/>
      <c r="C182" s="113"/>
      <c r="D182" s="113"/>
      <c r="E182" s="113"/>
      <c r="F182" s="113"/>
    </row>
    <row r="183" spans="1:6" x14ac:dyDescent="0.25">
      <c r="A183" s="113"/>
      <c r="B183" s="113"/>
      <c r="C183" s="113"/>
      <c r="D183" s="113"/>
      <c r="E183" s="113"/>
      <c r="F183" s="113"/>
    </row>
    <row r="184" spans="1:6" x14ac:dyDescent="0.25">
      <c r="A184" s="113"/>
      <c r="B184" s="113"/>
      <c r="C184" s="113"/>
      <c r="D184" s="113"/>
      <c r="E184" s="113"/>
      <c r="F184" s="113"/>
    </row>
    <row r="185" spans="1:6" x14ac:dyDescent="0.25">
      <c r="A185" s="113"/>
      <c r="B185" s="113"/>
      <c r="C185" s="113"/>
      <c r="D185" s="113"/>
      <c r="E185" s="113"/>
      <c r="F185" s="113"/>
    </row>
    <row r="186" spans="1:6" x14ac:dyDescent="0.25">
      <c r="A186" s="113"/>
      <c r="B186" s="113"/>
      <c r="C186" s="113"/>
      <c r="D186" s="113"/>
      <c r="E186" s="113"/>
      <c r="F186" s="113"/>
    </row>
    <row r="187" spans="1:6" x14ac:dyDescent="0.25">
      <c r="A187" s="113"/>
      <c r="B187" s="113"/>
      <c r="C187" s="113"/>
      <c r="D187" s="113"/>
      <c r="E187" s="113"/>
      <c r="F187" s="113"/>
    </row>
    <row r="188" spans="1:6" x14ac:dyDescent="0.25">
      <c r="A188" s="113"/>
      <c r="B188" s="113"/>
      <c r="C188" s="113"/>
      <c r="D188" s="113"/>
      <c r="E188" s="113"/>
      <c r="F188" s="113"/>
    </row>
    <row r="189" spans="1:6" x14ac:dyDescent="0.25">
      <c r="A189" s="113"/>
      <c r="B189" s="113"/>
      <c r="C189" s="113"/>
      <c r="D189" s="113"/>
      <c r="E189" s="113"/>
      <c r="F189" s="113"/>
    </row>
    <row r="190" spans="1:6" x14ac:dyDescent="0.25">
      <c r="A190" s="113"/>
      <c r="B190" s="113"/>
      <c r="C190" s="113"/>
      <c r="D190" s="113"/>
      <c r="E190" s="113"/>
      <c r="F190" s="113"/>
    </row>
    <row r="191" spans="1:6" x14ac:dyDescent="0.25">
      <c r="A191" s="113"/>
      <c r="B191" s="113"/>
      <c r="C191" s="113"/>
      <c r="D191" s="113"/>
      <c r="E191" s="113"/>
      <c r="F191" s="113"/>
    </row>
    <row r="192" spans="1:6" x14ac:dyDescent="0.25">
      <c r="A192" s="113"/>
      <c r="B192" s="113"/>
      <c r="C192" s="113"/>
      <c r="D192" s="113"/>
      <c r="E192" s="113"/>
      <c r="F192" s="113"/>
    </row>
    <row r="193" spans="1:6" x14ac:dyDescent="0.25">
      <c r="A193" s="113"/>
      <c r="B193" s="113"/>
      <c r="C193" s="113"/>
      <c r="D193" s="113"/>
      <c r="E193" s="113"/>
      <c r="F193" s="113"/>
    </row>
    <row r="194" spans="1:6" x14ac:dyDescent="0.25">
      <c r="A194" s="113"/>
      <c r="B194" s="113"/>
      <c r="C194" s="113"/>
      <c r="D194" s="113"/>
      <c r="E194" s="113"/>
      <c r="F194" s="113"/>
    </row>
    <row r="195" spans="1:6" x14ac:dyDescent="0.25">
      <c r="A195" s="113"/>
      <c r="B195" s="113"/>
      <c r="C195" s="113"/>
      <c r="D195" s="113"/>
      <c r="E195" s="113"/>
      <c r="F195" s="113"/>
    </row>
    <row r="196" spans="1:6" x14ac:dyDescent="0.25">
      <c r="A196" s="113"/>
      <c r="B196" s="113"/>
      <c r="C196" s="113"/>
      <c r="D196" s="113"/>
      <c r="E196" s="113"/>
      <c r="F196" s="113"/>
    </row>
    <row r="197" spans="1:6" x14ac:dyDescent="0.25">
      <c r="A197" s="113"/>
      <c r="B197" s="113"/>
      <c r="C197" s="113"/>
      <c r="D197" s="113"/>
      <c r="E197" s="113"/>
      <c r="F197" s="113"/>
    </row>
    <row r="198" spans="1:6" x14ac:dyDescent="0.25">
      <c r="A198" s="113"/>
      <c r="B198" s="113"/>
      <c r="C198" s="113"/>
      <c r="D198" s="113"/>
      <c r="E198" s="113"/>
      <c r="F198" s="113"/>
    </row>
    <row r="199" spans="1:6" x14ac:dyDescent="0.25">
      <c r="A199" s="113"/>
      <c r="B199" s="113"/>
      <c r="C199" s="113"/>
      <c r="D199" s="113"/>
      <c r="E199" s="113"/>
      <c r="F199" s="113"/>
    </row>
    <row r="200" spans="1:6" x14ac:dyDescent="0.25">
      <c r="A200" s="113"/>
      <c r="B200" s="113"/>
      <c r="C200" s="113"/>
      <c r="D200" s="113"/>
      <c r="E200" s="113"/>
      <c r="F200" s="113"/>
    </row>
    <row r="201" spans="1:6" x14ac:dyDescent="0.25">
      <c r="A201" s="113"/>
      <c r="B201" s="113"/>
      <c r="C201" s="113"/>
      <c r="D201" s="113"/>
      <c r="E201" s="113"/>
      <c r="F201" s="113"/>
    </row>
    <row r="202" spans="1:6" x14ac:dyDescent="0.25">
      <c r="A202" s="113"/>
      <c r="B202" s="113"/>
      <c r="C202" s="113"/>
      <c r="D202" s="113"/>
      <c r="E202" s="113"/>
      <c r="F202" s="113"/>
    </row>
    <row r="203" spans="1:6" x14ac:dyDescent="0.25">
      <c r="A203" s="113"/>
      <c r="B203" s="113"/>
      <c r="C203" s="113"/>
      <c r="D203" s="113"/>
      <c r="E203" s="113"/>
      <c r="F203" s="113"/>
    </row>
    <row r="204" spans="1:6" x14ac:dyDescent="0.25">
      <c r="A204" s="113"/>
      <c r="B204" s="113"/>
      <c r="C204" s="113"/>
      <c r="D204" s="113"/>
      <c r="E204" s="113"/>
      <c r="F204" s="113"/>
    </row>
    <row r="205" spans="1:6" x14ac:dyDescent="0.25">
      <c r="A205" s="113"/>
      <c r="B205" s="113"/>
      <c r="C205" s="113"/>
      <c r="D205" s="113"/>
      <c r="E205" s="113"/>
      <c r="F205" s="113"/>
    </row>
    <row r="206" spans="1:6" x14ac:dyDescent="0.25">
      <c r="A206" s="113"/>
      <c r="B206" s="113"/>
      <c r="C206" s="113"/>
      <c r="D206" s="113"/>
      <c r="E206" s="113"/>
      <c r="F206" s="113"/>
    </row>
    <row r="207" spans="1:6" x14ac:dyDescent="0.25">
      <c r="A207" s="113"/>
      <c r="B207" s="113"/>
      <c r="C207" s="113"/>
      <c r="D207" s="113"/>
      <c r="E207" s="113"/>
      <c r="F207" s="113"/>
    </row>
    <row r="208" spans="1:6" x14ac:dyDescent="0.25">
      <c r="A208" s="113"/>
      <c r="B208" s="113"/>
      <c r="C208" s="113"/>
      <c r="D208" s="113"/>
      <c r="E208" s="113"/>
      <c r="F208" s="113"/>
    </row>
  </sheetData>
  <mergeCells count="87">
    <mergeCell ref="A113:A118"/>
    <mergeCell ref="B113:B118"/>
    <mergeCell ref="C113:C118"/>
    <mergeCell ref="F113:F118"/>
    <mergeCell ref="A101:A106"/>
    <mergeCell ref="B101:B106"/>
    <mergeCell ref="C101:C106"/>
    <mergeCell ref="F101:F106"/>
    <mergeCell ref="A107:A112"/>
    <mergeCell ref="B107:B112"/>
    <mergeCell ref="C107:C112"/>
    <mergeCell ref="F107:F112"/>
    <mergeCell ref="A119:A124"/>
    <mergeCell ref="B119:B124"/>
    <mergeCell ref="C119:C124"/>
    <mergeCell ref="F119:F124"/>
    <mergeCell ref="A125:A130"/>
    <mergeCell ref="B125:B130"/>
    <mergeCell ref="C125:C130"/>
    <mergeCell ref="F125:F130"/>
    <mergeCell ref="A89:A94"/>
    <mergeCell ref="B89:B94"/>
    <mergeCell ref="C89:C94"/>
    <mergeCell ref="F89:F94"/>
    <mergeCell ref="A95:A100"/>
    <mergeCell ref="B95:B100"/>
    <mergeCell ref="C95:C100"/>
    <mergeCell ref="F95:F100"/>
    <mergeCell ref="A77:A82"/>
    <mergeCell ref="B77:B82"/>
    <mergeCell ref="C77:C82"/>
    <mergeCell ref="F77:F82"/>
    <mergeCell ref="A83:A88"/>
    <mergeCell ref="B83:B88"/>
    <mergeCell ref="C83:C88"/>
    <mergeCell ref="F83:F88"/>
    <mergeCell ref="A65:A70"/>
    <mergeCell ref="B65:B70"/>
    <mergeCell ref="C65:C70"/>
    <mergeCell ref="F65:F70"/>
    <mergeCell ref="A71:A76"/>
    <mergeCell ref="B71:B76"/>
    <mergeCell ref="C71:C76"/>
    <mergeCell ref="F71:F76"/>
    <mergeCell ref="A53:A58"/>
    <mergeCell ref="B53:B58"/>
    <mergeCell ref="C53:C58"/>
    <mergeCell ref="F53:F58"/>
    <mergeCell ref="A59:A64"/>
    <mergeCell ref="B59:B64"/>
    <mergeCell ref="C59:C64"/>
    <mergeCell ref="F59:F64"/>
    <mergeCell ref="A41:A46"/>
    <mergeCell ref="B41:B46"/>
    <mergeCell ref="C41:C46"/>
    <mergeCell ref="F41:F46"/>
    <mergeCell ref="A47:A52"/>
    <mergeCell ref="B47:B52"/>
    <mergeCell ref="C47:C52"/>
    <mergeCell ref="F47:F52"/>
    <mergeCell ref="D9:E9"/>
    <mergeCell ref="C29:C34"/>
    <mergeCell ref="F29:F34"/>
    <mergeCell ref="A35:A40"/>
    <mergeCell ref="B35:B40"/>
    <mergeCell ref="C35:C40"/>
    <mergeCell ref="F35:F40"/>
    <mergeCell ref="A11:A16"/>
    <mergeCell ref="B11:B16"/>
    <mergeCell ref="C11:C16"/>
    <mergeCell ref="F11:F16"/>
    <mergeCell ref="A1:F1"/>
    <mergeCell ref="A2:F2"/>
    <mergeCell ref="A3:F3"/>
    <mergeCell ref="A6:F6"/>
    <mergeCell ref="D8:E8"/>
    <mergeCell ref="A23:A28"/>
    <mergeCell ref="B23:B28"/>
    <mergeCell ref="C23:C28"/>
    <mergeCell ref="F23:F28"/>
    <mergeCell ref="A29:A34"/>
    <mergeCell ref="B29:B34"/>
    <mergeCell ref="A10:F10"/>
    <mergeCell ref="A17:A22"/>
    <mergeCell ref="B17:B22"/>
    <mergeCell ref="C17:C22"/>
    <mergeCell ref="F17:F22"/>
  </mergeCells>
  <pageMargins left="0.9055118110236221" right="0.9055118110236221" top="0.74803149606299213" bottom="0.74803149606299213" header="0.31496062992125984" footer="0.31496062992125984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1"/>
  <sheetViews>
    <sheetView topLeftCell="A494" zoomScaleNormal="100" workbookViewId="0">
      <selection activeCell="B542" sqref="B542:B545"/>
    </sheetView>
  </sheetViews>
  <sheetFormatPr defaultRowHeight="15" x14ac:dyDescent="0.25"/>
  <cols>
    <col min="1" max="1" width="6.28515625" customWidth="1"/>
    <col min="2" max="2" width="29.42578125" customWidth="1"/>
    <col min="3" max="3" width="11.85546875" customWidth="1"/>
    <col min="4" max="4" width="17.42578125" customWidth="1"/>
    <col min="5" max="5" width="12" customWidth="1"/>
    <col min="6" max="6" width="11.140625" customWidth="1"/>
    <col min="7" max="7" width="11.28515625" customWidth="1"/>
    <col min="8" max="8" width="11.42578125" customWidth="1"/>
    <col min="9" max="10" width="11.140625" customWidth="1"/>
    <col min="11" max="11" width="11.5703125" customWidth="1"/>
    <col min="12" max="12" width="23.7109375" customWidth="1"/>
    <col min="13" max="13" width="14.42578125" customWidth="1"/>
    <col min="14" max="14" width="9.5703125" bestFit="1" customWidth="1"/>
  </cols>
  <sheetData>
    <row r="1" spans="1:14" x14ac:dyDescent="0.25">
      <c r="A1" s="295" t="s">
        <v>59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</row>
    <row r="2" spans="1:14" x14ac:dyDescent="0.25">
      <c r="A2" s="296" t="s">
        <v>248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</row>
    <row r="3" spans="1:14" x14ac:dyDescent="0.25">
      <c r="A3" s="295" t="s">
        <v>238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</row>
    <row r="4" spans="1:14" x14ac:dyDescent="0.25">
      <c r="A4" s="9"/>
      <c r="B4" s="9"/>
      <c r="C4" s="75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4" ht="15.75" x14ac:dyDescent="0.25">
      <c r="A5" s="351" t="s">
        <v>249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</row>
    <row r="6" spans="1:14" ht="15.75" x14ac:dyDescent="0.25">
      <c r="A6" s="233" t="s">
        <v>155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</row>
    <row r="7" spans="1:14" ht="32.25" customHeight="1" x14ac:dyDescent="0.25">
      <c r="A7" s="352" t="s">
        <v>113</v>
      </c>
      <c r="B7" s="353"/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354"/>
    </row>
    <row r="8" spans="1:14" ht="9.75" customHeight="1" x14ac:dyDescent="0.25">
      <c r="A8" s="156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8"/>
    </row>
    <row r="9" spans="1:14" ht="57" customHeight="1" x14ac:dyDescent="0.25">
      <c r="A9" s="355" t="s">
        <v>74</v>
      </c>
      <c r="B9" s="355" t="s">
        <v>280</v>
      </c>
      <c r="C9" s="355" t="s">
        <v>160</v>
      </c>
      <c r="D9" s="355" t="s">
        <v>70</v>
      </c>
      <c r="E9" s="355" t="s">
        <v>281</v>
      </c>
      <c r="F9" s="355" t="s">
        <v>71</v>
      </c>
      <c r="G9" s="355" t="s">
        <v>161</v>
      </c>
      <c r="H9" s="355"/>
      <c r="I9" s="355"/>
      <c r="J9" s="355"/>
      <c r="K9" s="355"/>
      <c r="L9" s="355" t="s">
        <v>72</v>
      </c>
      <c r="M9" s="355" t="s">
        <v>73</v>
      </c>
      <c r="N9" s="356"/>
    </row>
    <row r="10" spans="1:14" ht="100.5" customHeight="1" x14ac:dyDescent="0.25">
      <c r="A10" s="355"/>
      <c r="B10" s="355"/>
      <c r="C10" s="355"/>
      <c r="D10" s="355"/>
      <c r="E10" s="355"/>
      <c r="F10" s="355"/>
      <c r="G10" s="72" t="s">
        <v>9</v>
      </c>
      <c r="H10" s="72" t="s">
        <v>104</v>
      </c>
      <c r="I10" s="72" t="s">
        <v>159</v>
      </c>
      <c r="J10" s="72" t="s">
        <v>119</v>
      </c>
      <c r="K10" s="72" t="s">
        <v>120</v>
      </c>
      <c r="L10" s="355"/>
      <c r="M10" s="355"/>
      <c r="N10" s="356"/>
    </row>
    <row r="11" spans="1:14" ht="15" customHeight="1" x14ac:dyDescent="0.25">
      <c r="A11" s="35">
        <v>1</v>
      </c>
      <c r="B11" s="35">
        <v>2</v>
      </c>
      <c r="C11" s="72">
        <v>5</v>
      </c>
      <c r="D11" s="35">
        <v>4</v>
      </c>
      <c r="E11" s="35">
        <v>6</v>
      </c>
      <c r="F11" s="35">
        <v>7</v>
      </c>
      <c r="G11" s="35">
        <v>8</v>
      </c>
      <c r="H11" s="35">
        <v>9</v>
      </c>
      <c r="I11" s="35">
        <v>10</v>
      </c>
      <c r="J11" s="35">
        <v>11</v>
      </c>
      <c r="K11" s="35">
        <v>12</v>
      </c>
      <c r="L11" s="35">
        <v>13</v>
      </c>
      <c r="M11" s="35">
        <v>12</v>
      </c>
      <c r="N11" s="17"/>
    </row>
    <row r="12" spans="1:14" ht="27.75" customHeight="1" x14ac:dyDescent="0.25">
      <c r="A12" s="317" t="s">
        <v>284</v>
      </c>
      <c r="B12" s="332" t="s">
        <v>145</v>
      </c>
      <c r="C12" s="39"/>
      <c r="D12" s="38" t="s">
        <v>60</v>
      </c>
      <c r="E12" s="68">
        <f>E13+E14+E15</f>
        <v>0</v>
      </c>
      <c r="F12" s="84">
        <f t="shared" ref="F12:K12" si="0">F13+F14+F15</f>
        <v>0</v>
      </c>
      <c r="G12" s="84">
        <f t="shared" si="0"/>
        <v>0</v>
      </c>
      <c r="H12" s="84">
        <f t="shared" si="0"/>
        <v>0</v>
      </c>
      <c r="I12" s="84">
        <f t="shared" si="0"/>
        <v>0</v>
      </c>
      <c r="J12" s="84">
        <f t="shared" si="0"/>
        <v>0</v>
      </c>
      <c r="K12" s="84">
        <f t="shared" si="0"/>
        <v>0</v>
      </c>
      <c r="L12" s="38"/>
      <c r="M12" s="38"/>
      <c r="N12" s="17"/>
    </row>
    <row r="13" spans="1:14" ht="38.25" x14ac:dyDescent="0.25">
      <c r="A13" s="318"/>
      <c r="B13" s="333"/>
      <c r="C13" s="89"/>
      <c r="D13" s="92" t="s">
        <v>156</v>
      </c>
      <c r="E13" s="41">
        <f>E17+E21</f>
        <v>0</v>
      </c>
      <c r="F13" s="41">
        <f t="shared" ref="F13:K13" si="1">F17+F21</f>
        <v>0</v>
      </c>
      <c r="G13" s="41">
        <f t="shared" si="1"/>
        <v>0</v>
      </c>
      <c r="H13" s="41">
        <f t="shared" si="1"/>
        <v>0</v>
      </c>
      <c r="I13" s="41">
        <f t="shared" si="1"/>
        <v>0</v>
      </c>
      <c r="J13" s="41">
        <f t="shared" si="1"/>
        <v>0</v>
      </c>
      <c r="K13" s="41">
        <f t="shared" si="1"/>
        <v>0</v>
      </c>
      <c r="L13" s="40"/>
      <c r="M13" s="40"/>
      <c r="N13" s="18"/>
    </row>
    <row r="14" spans="1:14" ht="38.25" x14ac:dyDescent="0.25">
      <c r="A14" s="318"/>
      <c r="B14" s="333"/>
      <c r="C14" s="89"/>
      <c r="D14" s="99" t="s">
        <v>18</v>
      </c>
      <c r="E14" s="100">
        <f>E18+E22</f>
        <v>0</v>
      </c>
      <c r="F14" s="100">
        <f t="shared" ref="F14:K14" si="2">F18+F22</f>
        <v>0</v>
      </c>
      <c r="G14" s="100">
        <f t="shared" si="2"/>
        <v>0</v>
      </c>
      <c r="H14" s="100">
        <f t="shared" si="2"/>
        <v>0</v>
      </c>
      <c r="I14" s="100">
        <f t="shared" si="2"/>
        <v>0</v>
      </c>
      <c r="J14" s="100">
        <f t="shared" si="2"/>
        <v>0</v>
      </c>
      <c r="K14" s="100">
        <f t="shared" si="2"/>
        <v>0</v>
      </c>
      <c r="L14" s="80"/>
      <c r="M14" s="80"/>
      <c r="N14" s="17"/>
    </row>
    <row r="15" spans="1:14" ht="38.25" x14ac:dyDescent="0.25">
      <c r="A15" s="319"/>
      <c r="B15" s="334"/>
      <c r="C15" s="89"/>
      <c r="D15" s="95" t="s">
        <v>62</v>
      </c>
      <c r="E15" s="47">
        <f>E19+E23</f>
        <v>0</v>
      </c>
      <c r="F15" s="47">
        <f t="shared" ref="F15:K15" si="3">F19+F23</f>
        <v>0</v>
      </c>
      <c r="G15" s="47">
        <f t="shared" si="3"/>
        <v>0</v>
      </c>
      <c r="H15" s="47">
        <f t="shared" si="3"/>
        <v>0</v>
      </c>
      <c r="I15" s="47">
        <f t="shared" si="3"/>
        <v>0</v>
      </c>
      <c r="J15" s="47">
        <f t="shared" si="3"/>
        <v>0</v>
      </c>
      <c r="K15" s="47">
        <f t="shared" si="3"/>
        <v>0</v>
      </c>
      <c r="L15" s="46"/>
      <c r="M15" s="46"/>
      <c r="N15" s="17"/>
    </row>
    <row r="16" spans="1:14" ht="25.5" customHeight="1" x14ac:dyDescent="0.25">
      <c r="A16" s="306" t="s">
        <v>84</v>
      </c>
      <c r="B16" s="312" t="s">
        <v>69</v>
      </c>
      <c r="C16" s="73"/>
      <c r="D16" s="94" t="s">
        <v>60</v>
      </c>
      <c r="E16" s="32">
        <f>E17+E18+E19</f>
        <v>0</v>
      </c>
      <c r="F16" s="32">
        <f t="shared" ref="F16:K16" si="4">F17+F18+F19</f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45" t="s">
        <v>61</v>
      </c>
      <c r="M16" s="45"/>
      <c r="N16" s="17"/>
    </row>
    <row r="17" spans="1:14" ht="46.5" customHeight="1" x14ac:dyDescent="0.25">
      <c r="A17" s="307"/>
      <c r="B17" s="313"/>
      <c r="C17" s="73" t="s">
        <v>158</v>
      </c>
      <c r="D17" s="74" t="s">
        <v>156</v>
      </c>
      <c r="E17" s="79">
        <v>0</v>
      </c>
      <c r="F17" s="79">
        <f>G17+H17+I17+J17+K17</f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42" t="s">
        <v>61</v>
      </c>
      <c r="M17" s="42"/>
      <c r="N17" s="17"/>
    </row>
    <row r="18" spans="1:14" ht="39" customHeight="1" x14ac:dyDescent="0.25">
      <c r="A18" s="307"/>
      <c r="B18" s="313"/>
      <c r="C18" s="73" t="s">
        <v>158</v>
      </c>
      <c r="D18" s="74" t="s">
        <v>157</v>
      </c>
      <c r="E18" s="79">
        <v>0</v>
      </c>
      <c r="F18" s="79">
        <f>G18+H18+I18+J18+K18</f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42" t="s">
        <v>61</v>
      </c>
      <c r="M18" s="42"/>
      <c r="N18" s="18"/>
    </row>
    <row r="19" spans="1:14" ht="38.25" customHeight="1" x14ac:dyDescent="0.25">
      <c r="A19" s="308"/>
      <c r="B19" s="314"/>
      <c r="C19" s="78" t="s">
        <v>158</v>
      </c>
      <c r="D19" s="93" t="s">
        <v>62</v>
      </c>
      <c r="E19" s="83">
        <v>0</v>
      </c>
      <c r="F19" s="83">
        <f t="shared" ref="F19" si="5">G19+H19+I19+J19+K19</f>
        <v>0</v>
      </c>
      <c r="G19" s="83">
        <f>G26</f>
        <v>0</v>
      </c>
      <c r="H19" s="83">
        <f>H26</f>
        <v>0</v>
      </c>
      <c r="I19" s="83">
        <v>0</v>
      </c>
      <c r="J19" s="83">
        <f>J26</f>
        <v>0</v>
      </c>
      <c r="K19" s="83">
        <f>K26</f>
        <v>0</v>
      </c>
      <c r="L19" s="78" t="s">
        <v>61</v>
      </c>
      <c r="M19" s="78"/>
      <c r="N19" s="82"/>
    </row>
    <row r="20" spans="1:14" ht="27.75" customHeight="1" x14ac:dyDescent="0.25">
      <c r="A20" s="306" t="s">
        <v>79</v>
      </c>
      <c r="B20" s="312" t="s">
        <v>340</v>
      </c>
      <c r="C20" s="73"/>
      <c r="D20" s="94" t="s">
        <v>60</v>
      </c>
      <c r="E20" s="32">
        <f>E21+E22+E23</f>
        <v>0</v>
      </c>
      <c r="F20" s="32">
        <f t="shared" ref="F20" si="6">F21+F22+F23</f>
        <v>0</v>
      </c>
      <c r="G20" s="32">
        <f t="shared" ref="G20" si="7">G21+G22+G23</f>
        <v>0</v>
      </c>
      <c r="H20" s="32">
        <f t="shared" ref="H20" si="8">H21+H22+H23</f>
        <v>0</v>
      </c>
      <c r="I20" s="32">
        <f t="shared" ref="I20" si="9">I21+I22+I23</f>
        <v>0</v>
      </c>
      <c r="J20" s="32">
        <f t="shared" ref="J20" si="10">J21+J22+J23</f>
        <v>0</v>
      </c>
      <c r="K20" s="32">
        <f t="shared" ref="K20" si="11">K21+K22+K23</f>
        <v>0</v>
      </c>
      <c r="L20" s="45" t="s">
        <v>61</v>
      </c>
      <c r="M20" s="45"/>
      <c r="N20" s="18"/>
    </row>
    <row r="21" spans="1:14" ht="42.75" customHeight="1" x14ac:dyDescent="0.25">
      <c r="A21" s="307"/>
      <c r="B21" s="313"/>
      <c r="C21" s="73" t="s">
        <v>158</v>
      </c>
      <c r="D21" s="74" t="s">
        <v>156</v>
      </c>
      <c r="E21" s="79">
        <v>0</v>
      </c>
      <c r="F21" s="79">
        <f>G21+H21+I21+J21+K21</f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8" t="s">
        <v>61</v>
      </c>
      <c r="M21" s="78"/>
      <c r="N21" s="18"/>
    </row>
    <row r="22" spans="1:14" ht="36" customHeight="1" x14ac:dyDescent="0.25">
      <c r="A22" s="307"/>
      <c r="B22" s="313"/>
      <c r="C22" s="73" t="s">
        <v>158</v>
      </c>
      <c r="D22" s="74" t="s">
        <v>157</v>
      </c>
      <c r="E22" s="79">
        <v>0</v>
      </c>
      <c r="F22" s="79">
        <f>G22+H22+I22+J22+K22</f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8" t="s">
        <v>61</v>
      </c>
      <c r="M22" s="78"/>
      <c r="N22" s="18"/>
    </row>
    <row r="23" spans="1:14" ht="41.25" customHeight="1" x14ac:dyDescent="0.25">
      <c r="A23" s="308"/>
      <c r="B23" s="314"/>
      <c r="C23" s="78" t="s">
        <v>158</v>
      </c>
      <c r="D23" s="93" t="s">
        <v>62</v>
      </c>
      <c r="E23" s="83">
        <v>0</v>
      </c>
      <c r="F23" s="83">
        <f t="shared" ref="F23" si="12">G23+H23+I23+J23+K23</f>
        <v>0</v>
      </c>
      <c r="G23" s="83">
        <v>0</v>
      </c>
      <c r="H23" s="83">
        <v>0</v>
      </c>
      <c r="I23" s="83">
        <v>0</v>
      </c>
      <c r="J23" s="83">
        <v>0</v>
      </c>
      <c r="K23" s="83">
        <v>0</v>
      </c>
      <c r="L23" s="78" t="s">
        <v>61</v>
      </c>
      <c r="M23" s="78"/>
      <c r="N23" s="82"/>
    </row>
    <row r="24" spans="1:14" ht="22.5" customHeight="1" x14ac:dyDescent="0.25">
      <c r="A24" s="344" t="s">
        <v>63</v>
      </c>
      <c r="B24" s="345"/>
      <c r="C24" s="71"/>
      <c r="D24" s="94" t="s">
        <v>64</v>
      </c>
      <c r="E24" s="44">
        <f>E16+E20</f>
        <v>0</v>
      </c>
      <c r="F24" s="44">
        <f t="shared" ref="F24:K24" si="13">F16+F20</f>
        <v>0</v>
      </c>
      <c r="G24" s="44">
        <f t="shared" si="13"/>
        <v>0</v>
      </c>
      <c r="H24" s="44">
        <f t="shared" si="13"/>
        <v>0</v>
      </c>
      <c r="I24" s="44">
        <f t="shared" si="13"/>
        <v>0</v>
      </c>
      <c r="J24" s="44">
        <f t="shared" si="13"/>
        <v>0</v>
      </c>
      <c r="K24" s="44">
        <f t="shared" si="13"/>
        <v>0</v>
      </c>
      <c r="L24" s="34"/>
      <c r="M24" s="34"/>
      <c r="N24" s="17"/>
    </row>
    <row r="25" spans="1:14" ht="38.25" x14ac:dyDescent="0.25">
      <c r="A25" s="346"/>
      <c r="B25" s="347"/>
      <c r="C25" s="87"/>
      <c r="D25" s="96" t="s">
        <v>163</v>
      </c>
      <c r="E25" s="84">
        <f>E13</f>
        <v>0</v>
      </c>
      <c r="F25" s="84">
        <f t="shared" ref="F25:K25" si="14">F13</f>
        <v>0</v>
      </c>
      <c r="G25" s="84">
        <f t="shared" si="14"/>
        <v>0</v>
      </c>
      <c r="H25" s="84">
        <f t="shared" si="14"/>
        <v>0</v>
      </c>
      <c r="I25" s="84">
        <f t="shared" si="14"/>
        <v>0</v>
      </c>
      <c r="J25" s="84">
        <f t="shared" si="14"/>
        <v>0</v>
      </c>
      <c r="K25" s="84">
        <f t="shared" si="14"/>
        <v>0</v>
      </c>
      <c r="L25" s="76"/>
      <c r="M25" s="76"/>
      <c r="N25" s="82"/>
    </row>
    <row r="26" spans="1:14" ht="38.25" x14ac:dyDescent="0.25">
      <c r="A26" s="346"/>
      <c r="B26" s="347"/>
      <c r="C26" s="87"/>
      <c r="D26" s="97" t="s">
        <v>78</v>
      </c>
      <c r="E26" s="49">
        <f>E14</f>
        <v>0</v>
      </c>
      <c r="F26" s="49">
        <f t="shared" ref="F26:K26" si="15">F14</f>
        <v>0</v>
      </c>
      <c r="G26" s="49">
        <f t="shared" si="15"/>
        <v>0</v>
      </c>
      <c r="H26" s="49">
        <f t="shared" si="15"/>
        <v>0</v>
      </c>
      <c r="I26" s="49">
        <f t="shared" si="15"/>
        <v>0</v>
      </c>
      <c r="J26" s="49">
        <f t="shared" si="15"/>
        <v>0</v>
      </c>
      <c r="K26" s="49">
        <f t="shared" si="15"/>
        <v>0</v>
      </c>
      <c r="L26" s="50"/>
      <c r="M26" s="50"/>
      <c r="N26" s="18"/>
    </row>
    <row r="27" spans="1:14" ht="38.25" x14ac:dyDescent="0.25">
      <c r="A27" s="348"/>
      <c r="B27" s="349"/>
      <c r="C27" s="87"/>
      <c r="D27" s="98" t="s">
        <v>19</v>
      </c>
      <c r="E27" s="52">
        <f>E15</f>
        <v>0</v>
      </c>
      <c r="F27" s="52">
        <f t="shared" ref="F27:K27" si="16">F15</f>
        <v>0</v>
      </c>
      <c r="G27" s="52">
        <f t="shared" si="16"/>
        <v>0</v>
      </c>
      <c r="H27" s="52">
        <f t="shared" si="16"/>
        <v>0</v>
      </c>
      <c r="I27" s="52">
        <f t="shared" si="16"/>
        <v>0</v>
      </c>
      <c r="J27" s="52">
        <f t="shared" si="16"/>
        <v>0</v>
      </c>
      <c r="K27" s="52">
        <f t="shared" si="16"/>
        <v>0</v>
      </c>
      <c r="L27" s="46"/>
      <c r="M27" s="46"/>
      <c r="N27" s="17"/>
    </row>
    <row r="28" spans="1:14" ht="33" customHeight="1" x14ac:dyDescent="0.25">
      <c r="A28" s="366" t="s">
        <v>255</v>
      </c>
      <c r="B28" s="367"/>
      <c r="C28" s="367"/>
      <c r="D28" s="367"/>
      <c r="E28" s="367"/>
      <c r="F28" s="367"/>
      <c r="G28" s="367"/>
      <c r="H28" s="367"/>
      <c r="I28" s="367"/>
      <c r="J28" s="367"/>
      <c r="K28" s="367"/>
      <c r="L28" s="367"/>
      <c r="M28" s="368"/>
    </row>
    <row r="29" spans="1:14" ht="28.5" customHeight="1" x14ac:dyDescent="0.25">
      <c r="A29" s="317" t="s">
        <v>285</v>
      </c>
      <c r="B29" s="332" t="s">
        <v>176</v>
      </c>
      <c r="C29" s="77"/>
      <c r="D29" s="38" t="s">
        <v>60</v>
      </c>
      <c r="E29" s="84">
        <f t="shared" ref="E29:K29" si="17">E30+E31+E32</f>
        <v>0</v>
      </c>
      <c r="F29" s="84">
        <f t="shared" si="17"/>
        <v>97085.5</v>
      </c>
      <c r="G29" s="84">
        <f t="shared" si="17"/>
        <v>19417.099999999999</v>
      </c>
      <c r="H29" s="84">
        <f t="shared" si="17"/>
        <v>19417.099999999999</v>
      </c>
      <c r="I29" s="84">
        <f t="shared" si="17"/>
        <v>19417.099999999999</v>
      </c>
      <c r="J29" s="84">
        <f t="shared" si="17"/>
        <v>19417.099999999999</v>
      </c>
      <c r="K29" s="84">
        <f t="shared" si="17"/>
        <v>19417.099999999999</v>
      </c>
      <c r="L29" s="40"/>
      <c r="M29" s="40"/>
      <c r="N29" s="19"/>
    </row>
    <row r="30" spans="1:14" ht="38.25" x14ac:dyDescent="0.25">
      <c r="A30" s="318"/>
      <c r="B30" s="333"/>
      <c r="C30" s="88"/>
      <c r="D30" s="40" t="s">
        <v>151</v>
      </c>
      <c r="E30" s="41">
        <f t="shared" ref="E30:F32" si="18">E34+E90</f>
        <v>0</v>
      </c>
      <c r="F30" s="41">
        <f t="shared" si="18"/>
        <v>97085.5</v>
      </c>
      <c r="G30" s="41">
        <f t="shared" ref="G30:K30" si="19">G34+G90</f>
        <v>19417.099999999999</v>
      </c>
      <c r="H30" s="41">
        <f t="shared" si="19"/>
        <v>19417.099999999999</v>
      </c>
      <c r="I30" s="41">
        <f t="shared" si="19"/>
        <v>19417.099999999999</v>
      </c>
      <c r="J30" s="41">
        <f t="shared" si="19"/>
        <v>19417.099999999999</v>
      </c>
      <c r="K30" s="41">
        <f t="shared" si="19"/>
        <v>19417.099999999999</v>
      </c>
      <c r="L30" s="76"/>
      <c r="M30" s="76"/>
    </row>
    <row r="31" spans="1:14" ht="38.25" x14ac:dyDescent="0.25">
      <c r="A31" s="318"/>
      <c r="B31" s="333"/>
      <c r="C31" s="88"/>
      <c r="D31" s="80" t="s">
        <v>18</v>
      </c>
      <c r="E31" s="100">
        <f t="shared" si="18"/>
        <v>0</v>
      </c>
      <c r="F31" s="100">
        <f t="shared" si="18"/>
        <v>0</v>
      </c>
      <c r="G31" s="100">
        <f t="shared" ref="G31:K31" si="20">G35+G91</f>
        <v>0</v>
      </c>
      <c r="H31" s="100">
        <f t="shared" si="20"/>
        <v>0</v>
      </c>
      <c r="I31" s="100">
        <f t="shared" si="20"/>
        <v>0</v>
      </c>
      <c r="J31" s="100">
        <f t="shared" si="20"/>
        <v>0</v>
      </c>
      <c r="K31" s="100">
        <f t="shared" si="20"/>
        <v>0</v>
      </c>
      <c r="L31" s="80"/>
      <c r="M31" s="80"/>
    </row>
    <row r="32" spans="1:14" ht="40.5" customHeight="1" x14ac:dyDescent="0.25">
      <c r="A32" s="319"/>
      <c r="B32" s="334"/>
      <c r="C32" s="88"/>
      <c r="D32" s="46" t="s">
        <v>19</v>
      </c>
      <c r="E32" s="47">
        <f t="shared" si="18"/>
        <v>0</v>
      </c>
      <c r="F32" s="47">
        <f t="shared" si="18"/>
        <v>0</v>
      </c>
      <c r="G32" s="47">
        <f t="shared" ref="G32:K32" si="21">G36+G92</f>
        <v>0</v>
      </c>
      <c r="H32" s="47">
        <f t="shared" si="21"/>
        <v>0</v>
      </c>
      <c r="I32" s="47">
        <f t="shared" si="21"/>
        <v>0</v>
      </c>
      <c r="J32" s="47">
        <f t="shared" si="21"/>
        <v>0</v>
      </c>
      <c r="K32" s="47">
        <f t="shared" si="21"/>
        <v>0</v>
      </c>
      <c r="L32" s="46"/>
      <c r="M32" s="46"/>
    </row>
    <row r="33" spans="1:14" ht="25.5" customHeight="1" x14ac:dyDescent="0.25">
      <c r="A33" s="326" t="s">
        <v>84</v>
      </c>
      <c r="B33" s="329" t="s">
        <v>227</v>
      </c>
      <c r="C33" s="171"/>
      <c r="D33" s="172" t="s">
        <v>60</v>
      </c>
      <c r="E33" s="173">
        <f t="shared" ref="E33:F33" si="22">E34+E35+E36</f>
        <v>0</v>
      </c>
      <c r="F33" s="173">
        <f t="shared" si="22"/>
        <v>95215.5</v>
      </c>
      <c r="G33" s="173">
        <f t="shared" ref="G33" si="23">G34+G35+G36</f>
        <v>19043.099999999999</v>
      </c>
      <c r="H33" s="173">
        <f t="shared" ref="H33" si="24">H34+H35+H36</f>
        <v>19043.099999999999</v>
      </c>
      <c r="I33" s="173">
        <f t="shared" ref="I33" si="25">I34+I35+I36</f>
        <v>19043.099999999999</v>
      </c>
      <c r="J33" s="173">
        <f t="shared" ref="J33" si="26">J34+J35+J36</f>
        <v>19043.099999999999</v>
      </c>
      <c r="K33" s="173">
        <f t="shared" ref="K33" si="27">K34+K35+K36</f>
        <v>19043.099999999999</v>
      </c>
      <c r="L33" s="174" t="s">
        <v>61</v>
      </c>
      <c r="M33" s="174"/>
      <c r="N33" s="19"/>
    </row>
    <row r="34" spans="1:14" ht="45" customHeight="1" x14ac:dyDescent="0.25">
      <c r="A34" s="327"/>
      <c r="B34" s="330"/>
      <c r="C34" s="171" t="s">
        <v>158</v>
      </c>
      <c r="D34" s="175" t="s">
        <v>156</v>
      </c>
      <c r="E34" s="176">
        <f>E38+E42+E46</f>
        <v>0</v>
      </c>
      <c r="F34" s="176">
        <f t="shared" ref="E34:F36" si="28">F38+F42+F46</f>
        <v>95215.5</v>
      </c>
      <c r="G34" s="176">
        <f t="shared" ref="G34:K34" si="29">G38+G42+G46</f>
        <v>19043.099999999999</v>
      </c>
      <c r="H34" s="176">
        <f t="shared" si="29"/>
        <v>19043.099999999999</v>
      </c>
      <c r="I34" s="176">
        <f t="shared" si="29"/>
        <v>19043.099999999999</v>
      </c>
      <c r="J34" s="176">
        <f t="shared" si="29"/>
        <v>19043.099999999999</v>
      </c>
      <c r="K34" s="176">
        <f t="shared" si="29"/>
        <v>19043.099999999999</v>
      </c>
      <c r="L34" s="171" t="s">
        <v>61</v>
      </c>
      <c r="M34" s="171"/>
    </row>
    <row r="35" spans="1:14" ht="42.75" customHeight="1" x14ac:dyDescent="0.25">
      <c r="A35" s="327"/>
      <c r="B35" s="330"/>
      <c r="C35" s="171" t="s">
        <v>158</v>
      </c>
      <c r="D35" s="175" t="s">
        <v>157</v>
      </c>
      <c r="E35" s="176">
        <f t="shared" si="28"/>
        <v>0</v>
      </c>
      <c r="F35" s="176">
        <f t="shared" si="28"/>
        <v>0</v>
      </c>
      <c r="G35" s="176">
        <f t="shared" ref="G35:K35" si="30">G39+G43+G47</f>
        <v>0</v>
      </c>
      <c r="H35" s="176">
        <f t="shared" si="30"/>
        <v>0</v>
      </c>
      <c r="I35" s="176">
        <f t="shared" si="30"/>
        <v>0</v>
      </c>
      <c r="J35" s="176">
        <f t="shared" si="30"/>
        <v>0</v>
      </c>
      <c r="K35" s="176">
        <f t="shared" si="30"/>
        <v>0</v>
      </c>
      <c r="L35" s="171" t="s">
        <v>61</v>
      </c>
      <c r="M35" s="171"/>
    </row>
    <row r="36" spans="1:14" ht="43.5" customHeight="1" x14ac:dyDescent="0.25">
      <c r="A36" s="328"/>
      <c r="B36" s="331"/>
      <c r="C36" s="171" t="s">
        <v>158</v>
      </c>
      <c r="D36" s="175" t="s">
        <v>62</v>
      </c>
      <c r="E36" s="176">
        <f t="shared" si="28"/>
        <v>0</v>
      </c>
      <c r="F36" s="176">
        <f t="shared" si="28"/>
        <v>0</v>
      </c>
      <c r="G36" s="176">
        <f t="shared" ref="G36:K36" si="31">G40+G44+G48</f>
        <v>0</v>
      </c>
      <c r="H36" s="176">
        <f t="shared" si="31"/>
        <v>0</v>
      </c>
      <c r="I36" s="176">
        <f t="shared" si="31"/>
        <v>0</v>
      </c>
      <c r="J36" s="176">
        <f t="shared" si="31"/>
        <v>0</v>
      </c>
      <c r="K36" s="176">
        <f t="shared" si="31"/>
        <v>0</v>
      </c>
      <c r="L36" s="171" t="s">
        <v>61</v>
      </c>
      <c r="M36" s="171"/>
    </row>
    <row r="37" spans="1:14" ht="30" customHeight="1" x14ac:dyDescent="0.25">
      <c r="A37" s="306" t="s">
        <v>75</v>
      </c>
      <c r="B37" s="312" t="s">
        <v>331</v>
      </c>
      <c r="C37" s="73"/>
      <c r="D37" s="94" t="s">
        <v>60</v>
      </c>
      <c r="E37" s="32">
        <f>E38+E39+E40</f>
        <v>0</v>
      </c>
      <c r="F37" s="32">
        <f t="shared" ref="F37" si="32">F38+F39+F40</f>
        <v>84650</v>
      </c>
      <c r="G37" s="32">
        <f t="shared" ref="G37" si="33">G38+G39+G40</f>
        <v>16930</v>
      </c>
      <c r="H37" s="32">
        <f t="shared" ref="H37" si="34">H38+H39+H40</f>
        <v>16930</v>
      </c>
      <c r="I37" s="32">
        <f t="shared" ref="I37" si="35">I38+I39+I40</f>
        <v>16930</v>
      </c>
      <c r="J37" s="32">
        <f t="shared" ref="J37" si="36">J38+J39+J40</f>
        <v>16930</v>
      </c>
      <c r="K37" s="32">
        <f t="shared" ref="K37" si="37">K38+K39+K40</f>
        <v>16930</v>
      </c>
      <c r="L37" s="45" t="s">
        <v>61</v>
      </c>
      <c r="M37" s="320" t="str">
        <f>'[2]17 09 2014 измен сод учр 2018'!$N$11</f>
        <v xml:space="preserve">Оказание услуг и обеспечение жизнедеятельности учреждений </v>
      </c>
    </row>
    <row r="38" spans="1:14" ht="43.5" customHeight="1" x14ac:dyDescent="0.25">
      <c r="A38" s="307"/>
      <c r="B38" s="313"/>
      <c r="C38" s="73" t="s">
        <v>158</v>
      </c>
      <c r="D38" s="74" t="s">
        <v>156</v>
      </c>
      <c r="E38" s="79">
        <v>0</v>
      </c>
      <c r="F38" s="79">
        <f>G38+H38+I38+J38+K38</f>
        <v>84650</v>
      </c>
      <c r="G38" s="79">
        <f>10070+6860</f>
        <v>16930</v>
      </c>
      <c r="H38" s="79">
        <v>16930</v>
      </c>
      <c r="I38" s="79">
        <v>16930</v>
      </c>
      <c r="J38" s="79">
        <v>16930</v>
      </c>
      <c r="K38" s="79">
        <v>16930</v>
      </c>
      <c r="L38" s="78" t="s">
        <v>61</v>
      </c>
      <c r="M38" s="321"/>
    </row>
    <row r="39" spans="1:14" ht="43.5" customHeight="1" x14ac:dyDescent="0.25">
      <c r="A39" s="307"/>
      <c r="B39" s="313"/>
      <c r="C39" s="73" t="s">
        <v>158</v>
      </c>
      <c r="D39" s="74" t="s">
        <v>157</v>
      </c>
      <c r="E39" s="79">
        <v>0</v>
      </c>
      <c r="F39" s="79">
        <f>G39+H39+I39+J39+K39</f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8" t="s">
        <v>61</v>
      </c>
      <c r="M39" s="321"/>
    </row>
    <row r="40" spans="1:14" ht="43.5" customHeight="1" x14ac:dyDescent="0.25">
      <c r="A40" s="308"/>
      <c r="B40" s="314"/>
      <c r="C40" s="78" t="s">
        <v>158</v>
      </c>
      <c r="D40" s="93" t="s">
        <v>62</v>
      </c>
      <c r="E40" s="83">
        <v>0</v>
      </c>
      <c r="F40" s="83">
        <f t="shared" ref="F40" si="38">G40+H40+I40+J40+K40</f>
        <v>0</v>
      </c>
      <c r="G40" s="83">
        <v>0</v>
      </c>
      <c r="H40" s="83">
        <v>0</v>
      </c>
      <c r="I40" s="83">
        <v>0</v>
      </c>
      <c r="J40" s="83">
        <v>0</v>
      </c>
      <c r="K40" s="83">
        <v>0</v>
      </c>
      <c r="L40" s="78" t="s">
        <v>61</v>
      </c>
      <c r="M40" s="322"/>
    </row>
    <row r="41" spans="1:14" ht="43.5" customHeight="1" x14ac:dyDescent="0.25">
      <c r="A41" s="306" t="s">
        <v>77</v>
      </c>
      <c r="B41" s="312" t="s">
        <v>164</v>
      </c>
      <c r="C41" s="165"/>
      <c r="D41" s="94" t="s">
        <v>60</v>
      </c>
      <c r="E41" s="32">
        <f>E42+E43+E44</f>
        <v>0</v>
      </c>
      <c r="F41" s="32">
        <f t="shared" ref="F41:K41" si="39">F42+F43+F44</f>
        <v>0</v>
      </c>
      <c r="G41" s="32">
        <f t="shared" si="39"/>
        <v>0</v>
      </c>
      <c r="H41" s="32">
        <f t="shared" si="39"/>
        <v>0</v>
      </c>
      <c r="I41" s="32">
        <f t="shared" si="39"/>
        <v>0</v>
      </c>
      <c r="J41" s="32">
        <f t="shared" si="39"/>
        <v>0</v>
      </c>
      <c r="K41" s="32">
        <f t="shared" si="39"/>
        <v>0</v>
      </c>
      <c r="L41" s="45" t="s">
        <v>61</v>
      </c>
      <c r="M41" s="45"/>
    </row>
    <row r="42" spans="1:14" ht="43.5" customHeight="1" x14ac:dyDescent="0.25">
      <c r="A42" s="307"/>
      <c r="B42" s="313"/>
      <c r="C42" s="165" t="s">
        <v>158</v>
      </c>
      <c r="D42" s="118" t="s">
        <v>156</v>
      </c>
      <c r="E42" s="90">
        <v>0</v>
      </c>
      <c r="F42" s="90">
        <f>G42+H42+I42+J42+K42</f>
        <v>0</v>
      </c>
      <c r="G42" s="90">
        <v>0</v>
      </c>
      <c r="H42" s="90">
        <v>0</v>
      </c>
      <c r="I42" s="90">
        <v>0</v>
      </c>
      <c r="J42" s="90">
        <v>0</v>
      </c>
      <c r="K42" s="90">
        <v>0</v>
      </c>
      <c r="L42" s="166" t="s">
        <v>61</v>
      </c>
      <c r="M42" s="166"/>
    </row>
    <row r="43" spans="1:14" ht="43.5" customHeight="1" x14ac:dyDescent="0.25">
      <c r="A43" s="307"/>
      <c r="B43" s="313"/>
      <c r="C43" s="165" t="s">
        <v>158</v>
      </c>
      <c r="D43" s="118" t="s">
        <v>157</v>
      </c>
      <c r="E43" s="90">
        <v>0</v>
      </c>
      <c r="F43" s="90">
        <f>G43+H43+I43+J43+K43</f>
        <v>0</v>
      </c>
      <c r="G43" s="90">
        <v>0</v>
      </c>
      <c r="H43" s="90">
        <v>0</v>
      </c>
      <c r="I43" s="90">
        <v>0</v>
      </c>
      <c r="J43" s="90">
        <v>0</v>
      </c>
      <c r="K43" s="90">
        <v>0</v>
      </c>
      <c r="L43" s="166" t="s">
        <v>61</v>
      </c>
      <c r="M43" s="166"/>
    </row>
    <row r="44" spans="1:14" ht="43.5" customHeight="1" x14ac:dyDescent="0.25">
      <c r="A44" s="308"/>
      <c r="B44" s="314"/>
      <c r="C44" s="166" t="s">
        <v>158</v>
      </c>
      <c r="D44" s="93" t="s">
        <v>62</v>
      </c>
      <c r="E44" s="83">
        <v>0</v>
      </c>
      <c r="F44" s="83">
        <f t="shared" ref="F44" si="40">G44+H44+I44+J44+K44</f>
        <v>0</v>
      </c>
      <c r="G44" s="83">
        <v>0</v>
      </c>
      <c r="H44" s="83">
        <v>0</v>
      </c>
      <c r="I44" s="83">
        <v>0</v>
      </c>
      <c r="J44" s="83">
        <v>0</v>
      </c>
      <c r="K44" s="83">
        <v>0</v>
      </c>
      <c r="L44" s="166" t="s">
        <v>61</v>
      </c>
      <c r="M44" s="166"/>
    </row>
    <row r="45" spans="1:14" ht="43.5" customHeight="1" x14ac:dyDescent="0.25">
      <c r="A45" s="306" t="s">
        <v>290</v>
      </c>
      <c r="B45" s="312" t="s">
        <v>289</v>
      </c>
      <c r="C45" s="135"/>
      <c r="D45" s="94" t="s">
        <v>60</v>
      </c>
      <c r="E45" s="32">
        <f>E46+E47+E48</f>
        <v>0</v>
      </c>
      <c r="F45" s="32">
        <f t="shared" ref="F45:K45" si="41">F46+F47+F48</f>
        <v>10565.5</v>
      </c>
      <c r="G45" s="32">
        <f t="shared" si="41"/>
        <v>2113.1</v>
      </c>
      <c r="H45" s="32">
        <f t="shared" si="41"/>
        <v>2113.1</v>
      </c>
      <c r="I45" s="32">
        <f t="shared" si="41"/>
        <v>2113.1</v>
      </c>
      <c r="J45" s="32">
        <f t="shared" si="41"/>
        <v>2113.1</v>
      </c>
      <c r="K45" s="32">
        <f t="shared" si="41"/>
        <v>2113.1</v>
      </c>
      <c r="L45" s="45" t="s">
        <v>61</v>
      </c>
      <c r="M45" s="320" t="str">
        <f>'[2]17 09 2014 измен сод учр 2018'!$N$11</f>
        <v xml:space="preserve">Оказание услуг и обеспечение жизнедеятельности учреждений </v>
      </c>
    </row>
    <row r="46" spans="1:14" ht="43.5" customHeight="1" x14ac:dyDescent="0.25">
      <c r="A46" s="307"/>
      <c r="B46" s="313"/>
      <c r="C46" s="135" t="s">
        <v>158</v>
      </c>
      <c r="D46" s="118" t="s">
        <v>156</v>
      </c>
      <c r="E46" s="90">
        <f>E50+E54+E58+E62</f>
        <v>0</v>
      </c>
      <c r="F46" s="90">
        <f t="shared" ref="F46:K46" si="42">F50+F54+F58+F62</f>
        <v>10565.5</v>
      </c>
      <c r="G46" s="90">
        <f t="shared" si="42"/>
        <v>2113.1</v>
      </c>
      <c r="H46" s="90">
        <f t="shared" si="42"/>
        <v>2113.1</v>
      </c>
      <c r="I46" s="90">
        <f t="shared" si="42"/>
        <v>2113.1</v>
      </c>
      <c r="J46" s="90">
        <f t="shared" si="42"/>
        <v>2113.1</v>
      </c>
      <c r="K46" s="90">
        <f t="shared" si="42"/>
        <v>2113.1</v>
      </c>
      <c r="L46" s="136" t="s">
        <v>61</v>
      </c>
      <c r="M46" s="321"/>
    </row>
    <row r="47" spans="1:14" ht="43.5" customHeight="1" x14ac:dyDescent="0.25">
      <c r="A47" s="307"/>
      <c r="B47" s="313"/>
      <c r="C47" s="135" t="s">
        <v>158</v>
      </c>
      <c r="D47" s="118" t="s">
        <v>157</v>
      </c>
      <c r="E47" s="90">
        <f>E51+E55+E59+E63</f>
        <v>0</v>
      </c>
      <c r="F47" s="90">
        <f t="shared" ref="F47:K47" si="43">F51+F55+F59+F63</f>
        <v>0</v>
      </c>
      <c r="G47" s="90">
        <f t="shared" si="43"/>
        <v>0</v>
      </c>
      <c r="H47" s="90">
        <f t="shared" si="43"/>
        <v>0</v>
      </c>
      <c r="I47" s="90">
        <f t="shared" si="43"/>
        <v>0</v>
      </c>
      <c r="J47" s="90">
        <f t="shared" si="43"/>
        <v>0</v>
      </c>
      <c r="K47" s="90">
        <f t="shared" si="43"/>
        <v>0</v>
      </c>
      <c r="L47" s="136" t="s">
        <v>61</v>
      </c>
      <c r="M47" s="321"/>
    </row>
    <row r="48" spans="1:14" ht="43.5" customHeight="1" x14ac:dyDescent="0.25">
      <c r="A48" s="308"/>
      <c r="B48" s="314"/>
      <c r="C48" s="136" t="s">
        <v>158</v>
      </c>
      <c r="D48" s="93" t="s">
        <v>62</v>
      </c>
      <c r="E48" s="83">
        <f>E52+E56+E60+E64</f>
        <v>0</v>
      </c>
      <c r="F48" s="83">
        <f t="shared" ref="F48:K48" si="44">F52+F56+F60+F64</f>
        <v>0</v>
      </c>
      <c r="G48" s="83">
        <f t="shared" si="44"/>
        <v>0</v>
      </c>
      <c r="H48" s="83">
        <f t="shared" si="44"/>
        <v>0</v>
      </c>
      <c r="I48" s="83">
        <f t="shared" si="44"/>
        <v>0</v>
      </c>
      <c r="J48" s="83">
        <f t="shared" si="44"/>
        <v>0</v>
      </c>
      <c r="K48" s="83">
        <f t="shared" si="44"/>
        <v>0</v>
      </c>
      <c r="L48" s="136" t="s">
        <v>61</v>
      </c>
      <c r="M48" s="322"/>
    </row>
    <row r="49" spans="1:13" ht="43.5" customHeight="1" x14ac:dyDescent="0.25">
      <c r="A49" s="306" t="s">
        <v>332</v>
      </c>
      <c r="B49" s="312" t="s">
        <v>323</v>
      </c>
      <c r="C49" s="165"/>
      <c r="D49" s="94" t="s">
        <v>60</v>
      </c>
      <c r="E49" s="32">
        <f>E50+E51+E52</f>
        <v>0</v>
      </c>
      <c r="F49" s="32">
        <f t="shared" ref="F49:K49" si="45">F50+F51+F52</f>
        <v>1700</v>
      </c>
      <c r="G49" s="32">
        <f t="shared" si="45"/>
        <v>340</v>
      </c>
      <c r="H49" s="32">
        <f t="shared" si="45"/>
        <v>340</v>
      </c>
      <c r="I49" s="32">
        <f t="shared" si="45"/>
        <v>340</v>
      </c>
      <c r="J49" s="32">
        <f t="shared" si="45"/>
        <v>340</v>
      </c>
      <c r="K49" s="32">
        <f t="shared" si="45"/>
        <v>340</v>
      </c>
      <c r="L49" s="45" t="s">
        <v>61</v>
      </c>
      <c r="M49" s="320" t="str">
        <f>'[2]17 09 2014 измен сод учр 2018'!$N$11</f>
        <v xml:space="preserve">Оказание услуг и обеспечение жизнедеятельности учреждений </v>
      </c>
    </row>
    <row r="50" spans="1:13" ht="43.5" customHeight="1" x14ac:dyDescent="0.25">
      <c r="A50" s="307"/>
      <c r="B50" s="313"/>
      <c r="C50" s="165" t="s">
        <v>158</v>
      </c>
      <c r="D50" s="118" t="s">
        <v>156</v>
      </c>
      <c r="E50" s="90">
        <v>0</v>
      </c>
      <c r="F50" s="90">
        <f>G50+H50+I50+J50+K50</f>
        <v>1700</v>
      </c>
      <c r="G50" s="90">
        <f>280+60</f>
        <v>340</v>
      </c>
      <c r="H50" s="90">
        <f>280+60</f>
        <v>340</v>
      </c>
      <c r="I50" s="90">
        <v>340</v>
      </c>
      <c r="J50" s="90">
        <v>340</v>
      </c>
      <c r="K50" s="90">
        <v>340</v>
      </c>
      <c r="L50" s="166" t="s">
        <v>61</v>
      </c>
      <c r="M50" s="321"/>
    </row>
    <row r="51" spans="1:13" ht="43.5" customHeight="1" x14ac:dyDescent="0.25">
      <c r="A51" s="307"/>
      <c r="B51" s="313"/>
      <c r="C51" s="165" t="s">
        <v>158</v>
      </c>
      <c r="D51" s="118" t="s">
        <v>157</v>
      </c>
      <c r="E51" s="90">
        <v>0</v>
      </c>
      <c r="F51" s="90">
        <f>G51+H51+I51+J51+K51</f>
        <v>0</v>
      </c>
      <c r="G51" s="90">
        <v>0</v>
      </c>
      <c r="H51" s="90">
        <v>0</v>
      </c>
      <c r="I51" s="90">
        <v>0</v>
      </c>
      <c r="J51" s="90">
        <v>0</v>
      </c>
      <c r="K51" s="90">
        <v>0</v>
      </c>
      <c r="L51" s="166" t="s">
        <v>61</v>
      </c>
      <c r="M51" s="321"/>
    </row>
    <row r="52" spans="1:13" ht="43.5" customHeight="1" x14ac:dyDescent="0.25">
      <c r="A52" s="308"/>
      <c r="B52" s="314"/>
      <c r="C52" s="166" t="s">
        <v>158</v>
      </c>
      <c r="D52" s="93" t="s">
        <v>62</v>
      </c>
      <c r="E52" s="83">
        <v>0</v>
      </c>
      <c r="F52" s="83">
        <f t="shared" ref="F52" si="46">G52+H52+I52+J52+K52</f>
        <v>0</v>
      </c>
      <c r="G52" s="83">
        <v>0</v>
      </c>
      <c r="H52" s="83">
        <v>0</v>
      </c>
      <c r="I52" s="83">
        <v>0</v>
      </c>
      <c r="J52" s="83">
        <v>0</v>
      </c>
      <c r="K52" s="83">
        <v>0</v>
      </c>
      <c r="L52" s="166" t="s">
        <v>61</v>
      </c>
      <c r="M52" s="322"/>
    </row>
    <row r="53" spans="1:13" ht="43.5" customHeight="1" x14ac:dyDescent="0.25">
      <c r="A53" s="306" t="s">
        <v>333</v>
      </c>
      <c r="B53" s="341" t="s">
        <v>411</v>
      </c>
      <c r="C53" s="165"/>
      <c r="D53" s="94" t="s">
        <v>60</v>
      </c>
      <c r="E53" s="32">
        <f>E54+E55+E56</f>
        <v>0</v>
      </c>
      <c r="F53" s="32">
        <f t="shared" ref="F53:K53" si="47">F54+F55+F56</f>
        <v>4022.9999999999995</v>
      </c>
      <c r="G53" s="32">
        <f t="shared" si="47"/>
        <v>804.59999999999991</v>
      </c>
      <c r="H53" s="32">
        <f t="shared" si="47"/>
        <v>804.6</v>
      </c>
      <c r="I53" s="32">
        <f t="shared" si="47"/>
        <v>804.6</v>
      </c>
      <c r="J53" s="32">
        <f t="shared" si="47"/>
        <v>804.6</v>
      </c>
      <c r="K53" s="32">
        <f t="shared" si="47"/>
        <v>804.6</v>
      </c>
      <c r="L53" s="45" t="s">
        <v>61</v>
      </c>
      <c r="M53" s="320" t="str">
        <f>'[2]17 09 2014 измен сод учр 2018'!$N$11</f>
        <v xml:space="preserve">Оказание услуг и обеспечение жизнедеятельности учреждений </v>
      </c>
    </row>
    <row r="54" spans="1:13" ht="43.5" customHeight="1" x14ac:dyDescent="0.25">
      <c r="A54" s="307"/>
      <c r="B54" s="342"/>
      <c r="C54" s="165" t="s">
        <v>158</v>
      </c>
      <c r="D54" s="118" t="s">
        <v>156</v>
      </c>
      <c r="E54" s="90">
        <v>0</v>
      </c>
      <c r="F54" s="90">
        <f>G54+H54+I54+J54+K54</f>
        <v>4022.9999999999995</v>
      </c>
      <c r="G54" s="90">
        <f>234.3+570.3</f>
        <v>804.59999999999991</v>
      </c>
      <c r="H54" s="90">
        <v>804.6</v>
      </c>
      <c r="I54" s="90">
        <v>804.6</v>
      </c>
      <c r="J54" s="90">
        <v>804.6</v>
      </c>
      <c r="K54" s="90">
        <v>804.6</v>
      </c>
      <c r="L54" s="166" t="s">
        <v>61</v>
      </c>
      <c r="M54" s="321"/>
    </row>
    <row r="55" spans="1:13" ht="43.5" customHeight="1" x14ac:dyDescent="0.25">
      <c r="A55" s="307"/>
      <c r="B55" s="342"/>
      <c r="C55" s="165" t="s">
        <v>158</v>
      </c>
      <c r="D55" s="118" t="s">
        <v>157</v>
      </c>
      <c r="E55" s="90">
        <v>0</v>
      </c>
      <c r="F55" s="90">
        <f>G55+H55+I55+J55+K55</f>
        <v>0</v>
      </c>
      <c r="G55" s="90">
        <v>0</v>
      </c>
      <c r="H55" s="90">
        <v>0</v>
      </c>
      <c r="I55" s="90">
        <v>0</v>
      </c>
      <c r="J55" s="90">
        <v>0</v>
      </c>
      <c r="K55" s="90">
        <v>0</v>
      </c>
      <c r="L55" s="166" t="s">
        <v>61</v>
      </c>
      <c r="M55" s="321"/>
    </row>
    <row r="56" spans="1:13" ht="43.5" customHeight="1" x14ac:dyDescent="0.25">
      <c r="A56" s="308"/>
      <c r="B56" s="343"/>
      <c r="C56" s="166" t="s">
        <v>158</v>
      </c>
      <c r="D56" s="93" t="s">
        <v>62</v>
      </c>
      <c r="E56" s="83">
        <v>0</v>
      </c>
      <c r="F56" s="83">
        <f t="shared" ref="F56" si="48">G56+H56+I56+J56+K56</f>
        <v>0</v>
      </c>
      <c r="G56" s="83">
        <v>0</v>
      </c>
      <c r="H56" s="83">
        <v>0</v>
      </c>
      <c r="I56" s="83">
        <v>0</v>
      </c>
      <c r="J56" s="83">
        <v>0</v>
      </c>
      <c r="K56" s="83">
        <v>0</v>
      </c>
      <c r="L56" s="166" t="s">
        <v>61</v>
      </c>
      <c r="M56" s="322"/>
    </row>
    <row r="57" spans="1:13" ht="43.5" customHeight="1" x14ac:dyDescent="0.25">
      <c r="A57" s="306" t="s">
        <v>334</v>
      </c>
      <c r="B57" s="312" t="s">
        <v>359</v>
      </c>
      <c r="C57" s="178"/>
      <c r="D57" s="94" t="s">
        <v>60</v>
      </c>
      <c r="E57" s="32">
        <f>E58+E59+E60</f>
        <v>0</v>
      </c>
      <c r="F57" s="32">
        <f t="shared" ref="F57:K57" si="49">F58+F59+F60</f>
        <v>142.5</v>
      </c>
      <c r="G57" s="32">
        <f t="shared" si="49"/>
        <v>28.5</v>
      </c>
      <c r="H57" s="32">
        <f t="shared" si="49"/>
        <v>28.5</v>
      </c>
      <c r="I57" s="32">
        <f t="shared" si="49"/>
        <v>28.5</v>
      </c>
      <c r="J57" s="32">
        <f t="shared" si="49"/>
        <v>28.5</v>
      </c>
      <c r="K57" s="32">
        <f t="shared" si="49"/>
        <v>28.5</v>
      </c>
      <c r="L57" s="45" t="s">
        <v>61</v>
      </c>
      <c r="M57" s="320" t="str">
        <f>'[2]17 09 2014 измен сод учр 2018'!$N$11</f>
        <v xml:space="preserve">Оказание услуг и обеспечение жизнедеятельности учреждений </v>
      </c>
    </row>
    <row r="58" spans="1:13" ht="43.5" customHeight="1" x14ac:dyDescent="0.25">
      <c r="A58" s="307"/>
      <c r="B58" s="313"/>
      <c r="C58" s="178" t="s">
        <v>158</v>
      </c>
      <c r="D58" s="118" t="s">
        <v>156</v>
      </c>
      <c r="E58" s="90">
        <v>0</v>
      </c>
      <c r="F58" s="90">
        <f>G58+H58+I58+J58+K58</f>
        <v>142.5</v>
      </c>
      <c r="G58" s="90">
        <f>10+18.5</f>
        <v>28.5</v>
      </c>
      <c r="H58" s="90">
        <v>28.5</v>
      </c>
      <c r="I58" s="90">
        <v>28.5</v>
      </c>
      <c r="J58" s="90">
        <v>28.5</v>
      </c>
      <c r="K58" s="90">
        <v>28.5</v>
      </c>
      <c r="L58" s="181" t="s">
        <v>61</v>
      </c>
      <c r="M58" s="321"/>
    </row>
    <row r="59" spans="1:13" ht="43.5" customHeight="1" x14ac:dyDescent="0.25">
      <c r="A59" s="307"/>
      <c r="B59" s="313"/>
      <c r="C59" s="178" t="s">
        <v>158</v>
      </c>
      <c r="D59" s="118" t="s">
        <v>157</v>
      </c>
      <c r="E59" s="90">
        <v>0</v>
      </c>
      <c r="F59" s="90">
        <f>G59+H59+I59+J59+K59</f>
        <v>0</v>
      </c>
      <c r="G59" s="90">
        <v>0</v>
      </c>
      <c r="H59" s="90">
        <v>0</v>
      </c>
      <c r="I59" s="90">
        <v>0</v>
      </c>
      <c r="J59" s="90">
        <v>0</v>
      </c>
      <c r="K59" s="90">
        <v>0</v>
      </c>
      <c r="L59" s="181" t="s">
        <v>61</v>
      </c>
      <c r="M59" s="321"/>
    </row>
    <row r="60" spans="1:13" ht="43.5" customHeight="1" x14ac:dyDescent="0.25">
      <c r="A60" s="308"/>
      <c r="B60" s="314"/>
      <c r="C60" s="181" t="s">
        <v>158</v>
      </c>
      <c r="D60" s="93" t="s">
        <v>62</v>
      </c>
      <c r="E60" s="83">
        <v>0</v>
      </c>
      <c r="F60" s="83">
        <f t="shared" ref="F60" si="50">G60+H60+I60+J60+K60</f>
        <v>0</v>
      </c>
      <c r="G60" s="83">
        <v>0</v>
      </c>
      <c r="H60" s="83">
        <v>0</v>
      </c>
      <c r="I60" s="83">
        <v>0</v>
      </c>
      <c r="J60" s="83">
        <v>0</v>
      </c>
      <c r="K60" s="83">
        <v>0</v>
      </c>
      <c r="L60" s="181" t="s">
        <v>61</v>
      </c>
      <c r="M60" s="322"/>
    </row>
    <row r="61" spans="1:13" ht="43.5" customHeight="1" x14ac:dyDescent="0.25">
      <c r="A61" s="306" t="s">
        <v>338</v>
      </c>
      <c r="B61" s="312" t="s">
        <v>324</v>
      </c>
      <c r="C61" s="165"/>
      <c r="D61" s="94" t="s">
        <v>60</v>
      </c>
      <c r="E61" s="32">
        <f>E62+E63+E64</f>
        <v>0</v>
      </c>
      <c r="F61" s="32">
        <f t="shared" ref="F61:K61" si="51">F62+F63+F64</f>
        <v>4700</v>
      </c>
      <c r="G61" s="32">
        <f t="shared" si="51"/>
        <v>940</v>
      </c>
      <c r="H61" s="32">
        <f t="shared" si="51"/>
        <v>940</v>
      </c>
      <c r="I61" s="32">
        <f t="shared" si="51"/>
        <v>940</v>
      </c>
      <c r="J61" s="32">
        <f t="shared" si="51"/>
        <v>940</v>
      </c>
      <c r="K61" s="32">
        <f t="shared" si="51"/>
        <v>940</v>
      </c>
      <c r="L61" s="45" t="s">
        <v>61</v>
      </c>
      <c r="M61" s="320" t="str">
        <f>'[2]17 09 2014 измен сод учр 2018'!$N$11</f>
        <v xml:space="preserve">Оказание услуг и обеспечение жизнедеятельности учреждений </v>
      </c>
    </row>
    <row r="62" spans="1:13" ht="43.5" customHeight="1" x14ac:dyDescent="0.25">
      <c r="A62" s="307"/>
      <c r="B62" s="313"/>
      <c r="C62" s="165" t="s">
        <v>158</v>
      </c>
      <c r="D62" s="118" t="s">
        <v>156</v>
      </c>
      <c r="E62" s="90">
        <v>0</v>
      </c>
      <c r="F62" s="90">
        <f>F66+F70+F74+F78+F82+F86</f>
        <v>4700</v>
      </c>
      <c r="G62" s="90">
        <f>G66+G70+G74+G78+G82+G86</f>
        <v>940</v>
      </c>
      <c r="H62" s="90">
        <f t="shared" ref="H62:K62" si="52">H66+H70+H74+H78+H82+H86</f>
        <v>940</v>
      </c>
      <c r="I62" s="90">
        <f t="shared" si="52"/>
        <v>940</v>
      </c>
      <c r="J62" s="90">
        <f t="shared" si="52"/>
        <v>940</v>
      </c>
      <c r="K62" s="90">
        <f t="shared" si="52"/>
        <v>940</v>
      </c>
      <c r="L62" s="166" t="s">
        <v>61</v>
      </c>
      <c r="M62" s="321"/>
    </row>
    <row r="63" spans="1:13" ht="43.5" customHeight="1" x14ac:dyDescent="0.25">
      <c r="A63" s="307"/>
      <c r="B63" s="313"/>
      <c r="C63" s="165" t="s">
        <v>158</v>
      </c>
      <c r="D63" s="118" t="s">
        <v>157</v>
      </c>
      <c r="E63" s="90">
        <v>0</v>
      </c>
      <c r="F63" s="90">
        <f>G63+H63+I63+J63+K63</f>
        <v>0</v>
      </c>
      <c r="G63" s="90">
        <v>0</v>
      </c>
      <c r="H63" s="90">
        <v>0</v>
      </c>
      <c r="I63" s="90">
        <v>0</v>
      </c>
      <c r="J63" s="90">
        <v>0</v>
      </c>
      <c r="K63" s="90">
        <v>0</v>
      </c>
      <c r="L63" s="166" t="s">
        <v>61</v>
      </c>
      <c r="M63" s="321"/>
    </row>
    <row r="64" spans="1:13" ht="43.5" customHeight="1" x14ac:dyDescent="0.25">
      <c r="A64" s="308"/>
      <c r="B64" s="314"/>
      <c r="C64" s="166" t="s">
        <v>158</v>
      </c>
      <c r="D64" s="93" t="s">
        <v>62</v>
      </c>
      <c r="E64" s="83">
        <v>0</v>
      </c>
      <c r="F64" s="83">
        <f t="shared" ref="F64" si="53">G64+H64+I64+J64+K64</f>
        <v>0</v>
      </c>
      <c r="G64" s="83">
        <v>0</v>
      </c>
      <c r="H64" s="83">
        <v>0</v>
      </c>
      <c r="I64" s="83">
        <v>0</v>
      </c>
      <c r="J64" s="83">
        <v>0</v>
      </c>
      <c r="K64" s="83">
        <v>0</v>
      </c>
      <c r="L64" s="166" t="s">
        <v>61</v>
      </c>
      <c r="M64" s="322"/>
    </row>
    <row r="65" spans="1:13" ht="43.5" customHeight="1" x14ac:dyDescent="0.25">
      <c r="A65" s="306" t="s">
        <v>414</v>
      </c>
      <c r="B65" s="312" t="s">
        <v>415</v>
      </c>
      <c r="C65" s="226"/>
      <c r="D65" s="94" t="s">
        <v>60</v>
      </c>
      <c r="E65" s="32">
        <f>E66+E67+E68</f>
        <v>0</v>
      </c>
      <c r="F65" s="32">
        <f t="shared" ref="F65:K65" si="54">F66+F67+F68</f>
        <v>350</v>
      </c>
      <c r="G65" s="32">
        <f t="shared" si="54"/>
        <v>70</v>
      </c>
      <c r="H65" s="32">
        <f t="shared" si="54"/>
        <v>70</v>
      </c>
      <c r="I65" s="32">
        <f t="shared" si="54"/>
        <v>70</v>
      </c>
      <c r="J65" s="32">
        <f t="shared" si="54"/>
        <v>70</v>
      </c>
      <c r="K65" s="32">
        <f t="shared" si="54"/>
        <v>70</v>
      </c>
      <c r="L65" s="45" t="s">
        <v>61</v>
      </c>
      <c r="M65" s="320" t="str">
        <f>'[2]17 09 2014 измен сод учр 2018'!$N$11</f>
        <v xml:space="preserve">Оказание услуг и обеспечение жизнедеятельности учреждений </v>
      </c>
    </row>
    <row r="66" spans="1:13" ht="43.5" customHeight="1" x14ac:dyDescent="0.25">
      <c r="A66" s="307"/>
      <c r="B66" s="313"/>
      <c r="C66" s="226" t="s">
        <v>158</v>
      </c>
      <c r="D66" s="118" t="s">
        <v>156</v>
      </c>
      <c r="E66" s="90">
        <v>0</v>
      </c>
      <c r="F66" s="90">
        <f>G66+H66+I66+J66+K66</f>
        <v>350</v>
      </c>
      <c r="G66" s="90">
        <v>70</v>
      </c>
      <c r="H66" s="90">
        <v>70</v>
      </c>
      <c r="I66" s="90">
        <v>70</v>
      </c>
      <c r="J66" s="90">
        <v>70</v>
      </c>
      <c r="K66" s="90">
        <v>70</v>
      </c>
      <c r="L66" s="227" t="s">
        <v>61</v>
      </c>
      <c r="M66" s="321"/>
    </row>
    <row r="67" spans="1:13" ht="43.5" customHeight="1" x14ac:dyDescent="0.25">
      <c r="A67" s="307"/>
      <c r="B67" s="313"/>
      <c r="C67" s="226" t="s">
        <v>158</v>
      </c>
      <c r="D67" s="118" t="s">
        <v>157</v>
      </c>
      <c r="E67" s="90">
        <v>0</v>
      </c>
      <c r="F67" s="90">
        <f>G67+H67+I67+J67+K67</f>
        <v>0</v>
      </c>
      <c r="G67" s="90">
        <v>0</v>
      </c>
      <c r="H67" s="90">
        <v>0</v>
      </c>
      <c r="I67" s="90">
        <v>0</v>
      </c>
      <c r="J67" s="90">
        <v>0</v>
      </c>
      <c r="K67" s="90">
        <v>0</v>
      </c>
      <c r="L67" s="227" t="s">
        <v>61</v>
      </c>
      <c r="M67" s="321"/>
    </row>
    <row r="68" spans="1:13" ht="43.5" customHeight="1" x14ac:dyDescent="0.25">
      <c r="A68" s="308"/>
      <c r="B68" s="314"/>
      <c r="C68" s="227" t="s">
        <v>158</v>
      </c>
      <c r="D68" s="93" t="s">
        <v>62</v>
      </c>
      <c r="E68" s="83">
        <v>0</v>
      </c>
      <c r="F68" s="83">
        <f t="shared" ref="F68" si="55">G68+H68+I68+J68+K68</f>
        <v>0</v>
      </c>
      <c r="G68" s="83">
        <v>0</v>
      </c>
      <c r="H68" s="83">
        <v>0</v>
      </c>
      <c r="I68" s="83">
        <v>0</v>
      </c>
      <c r="J68" s="83">
        <v>0</v>
      </c>
      <c r="K68" s="83">
        <v>0</v>
      </c>
      <c r="L68" s="227" t="s">
        <v>61</v>
      </c>
      <c r="M68" s="322"/>
    </row>
    <row r="69" spans="1:13" ht="43.5" customHeight="1" x14ac:dyDescent="0.25">
      <c r="A69" s="306" t="s">
        <v>416</v>
      </c>
      <c r="B69" s="312" t="s">
        <v>417</v>
      </c>
      <c r="C69" s="226"/>
      <c r="D69" s="94" t="s">
        <v>60</v>
      </c>
      <c r="E69" s="32">
        <f>E70+E71+E72</f>
        <v>0</v>
      </c>
      <c r="F69" s="32">
        <f t="shared" ref="F69:K69" si="56">F70+F71+F72</f>
        <v>215</v>
      </c>
      <c r="G69" s="32">
        <f t="shared" si="56"/>
        <v>43</v>
      </c>
      <c r="H69" s="32">
        <f t="shared" si="56"/>
        <v>43</v>
      </c>
      <c r="I69" s="32">
        <f t="shared" si="56"/>
        <v>43</v>
      </c>
      <c r="J69" s="32">
        <f t="shared" si="56"/>
        <v>43</v>
      </c>
      <c r="K69" s="32">
        <f t="shared" si="56"/>
        <v>43</v>
      </c>
      <c r="L69" s="45" t="s">
        <v>61</v>
      </c>
      <c r="M69" s="320" t="str">
        <f>'[2]17 09 2014 измен сод учр 2018'!$N$11</f>
        <v xml:space="preserve">Оказание услуг и обеспечение жизнедеятельности учреждений </v>
      </c>
    </row>
    <row r="70" spans="1:13" ht="43.5" customHeight="1" x14ac:dyDescent="0.25">
      <c r="A70" s="307"/>
      <c r="B70" s="313"/>
      <c r="C70" s="226" t="s">
        <v>158</v>
      </c>
      <c r="D70" s="118" t="s">
        <v>156</v>
      </c>
      <c r="E70" s="90">
        <v>0</v>
      </c>
      <c r="F70" s="90">
        <f>G70+H70+I70+J70+K70</f>
        <v>215</v>
      </c>
      <c r="G70" s="90">
        <v>43</v>
      </c>
      <c r="H70" s="90">
        <v>43</v>
      </c>
      <c r="I70" s="90">
        <v>43</v>
      </c>
      <c r="J70" s="90">
        <v>43</v>
      </c>
      <c r="K70" s="90">
        <v>43</v>
      </c>
      <c r="L70" s="227" t="s">
        <v>61</v>
      </c>
      <c r="M70" s="321"/>
    </row>
    <row r="71" spans="1:13" ht="43.5" customHeight="1" x14ac:dyDescent="0.25">
      <c r="A71" s="307"/>
      <c r="B71" s="313"/>
      <c r="C71" s="226" t="s">
        <v>158</v>
      </c>
      <c r="D71" s="118" t="s">
        <v>157</v>
      </c>
      <c r="E71" s="90">
        <v>0</v>
      </c>
      <c r="F71" s="90">
        <f>G71+H71+I71+J71+K71</f>
        <v>0</v>
      </c>
      <c r="G71" s="90">
        <v>0</v>
      </c>
      <c r="H71" s="90">
        <v>0</v>
      </c>
      <c r="I71" s="90">
        <v>0</v>
      </c>
      <c r="J71" s="90">
        <v>0</v>
      </c>
      <c r="K71" s="90">
        <v>0</v>
      </c>
      <c r="L71" s="227" t="s">
        <v>61</v>
      </c>
      <c r="M71" s="321"/>
    </row>
    <row r="72" spans="1:13" ht="43.5" customHeight="1" x14ac:dyDescent="0.25">
      <c r="A72" s="308"/>
      <c r="B72" s="314"/>
      <c r="C72" s="227" t="s">
        <v>158</v>
      </c>
      <c r="D72" s="93" t="s">
        <v>62</v>
      </c>
      <c r="E72" s="83">
        <v>0</v>
      </c>
      <c r="F72" s="83">
        <f t="shared" ref="F72" si="57">G72+H72+I72+J72+K72</f>
        <v>0</v>
      </c>
      <c r="G72" s="83">
        <v>0</v>
      </c>
      <c r="H72" s="83">
        <v>0</v>
      </c>
      <c r="I72" s="83">
        <v>0</v>
      </c>
      <c r="J72" s="83">
        <v>0</v>
      </c>
      <c r="K72" s="83">
        <v>0</v>
      </c>
      <c r="L72" s="227" t="s">
        <v>61</v>
      </c>
      <c r="M72" s="322"/>
    </row>
    <row r="73" spans="1:13" ht="43.5" customHeight="1" x14ac:dyDescent="0.25">
      <c r="A73" s="306" t="s">
        <v>418</v>
      </c>
      <c r="B73" s="312" t="s">
        <v>419</v>
      </c>
      <c r="C73" s="226"/>
      <c r="D73" s="94" t="s">
        <v>60</v>
      </c>
      <c r="E73" s="32">
        <f>E74+E75+E76</f>
        <v>0</v>
      </c>
      <c r="F73" s="32">
        <f t="shared" ref="F73:K73" si="58">F74+F75+F76</f>
        <v>310</v>
      </c>
      <c r="G73" s="32">
        <f t="shared" si="58"/>
        <v>62</v>
      </c>
      <c r="H73" s="32">
        <f t="shared" si="58"/>
        <v>62</v>
      </c>
      <c r="I73" s="32">
        <f t="shared" si="58"/>
        <v>62</v>
      </c>
      <c r="J73" s="32">
        <f t="shared" si="58"/>
        <v>62</v>
      </c>
      <c r="K73" s="32">
        <f t="shared" si="58"/>
        <v>62</v>
      </c>
      <c r="L73" s="45" t="s">
        <v>61</v>
      </c>
      <c r="M73" s="320" t="str">
        <f>'[2]17 09 2014 измен сод учр 2018'!$N$11</f>
        <v xml:space="preserve">Оказание услуг и обеспечение жизнедеятельности учреждений </v>
      </c>
    </row>
    <row r="74" spans="1:13" ht="43.5" customHeight="1" x14ac:dyDescent="0.25">
      <c r="A74" s="307"/>
      <c r="B74" s="313"/>
      <c r="C74" s="226" t="s">
        <v>158</v>
      </c>
      <c r="D74" s="118" t="s">
        <v>156</v>
      </c>
      <c r="E74" s="90">
        <v>0</v>
      </c>
      <c r="F74" s="90">
        <f>G74+H74+I74+J74+K74</f>
        <v>310</v>
      </c>
      <c r="G74" s="90">
        <v>62</v>
      </c>
      <c r="H74" s="90">
        <v>62</v>
      </c>
      <c r="I74" s="90">
        <v>62</v>
      </c>
      <c r="J74" s="90">
        <v>62</v>
      </c>
      <c r="K74" s="90">
        <v>62</v>
      </c>
      <c r="L74" s="227" t="s">
        <v>61</v>
      </c>
      <c r="M74" s="321"/>
    </row>
    <row r="75" spans="1:13" ht="43.5" customHeight="1" x14ac:dyDescent="0.25">
      <c r="A75" s="307"/>
      <c r="B75" s="313"/>
      <c r="C75" s="226" t="s">
        <v>158</v>
      </c>
      <c r="D75" s="118" t="s">
        <v>157</v>
      </c>
      <c r="E75" s="90">
        <v>0</v>
      </c>
      <c r="F75" s="90">
        <f>G75+H75+I75+J75+K75</f>
        <v>0</v>
      </c>
      <c r="G75" s="90">
        <v>0</v>
      </c>
      <c r="H75" s="90">
        <v>0</v>
      </c>
      <c r="I75" s="90">
        <v>0</v>
      </c>
      <c r="J75" s="90">
        <v>0</v>
      </c>
      <c r="K75" s="90">
        <v>0</v>
      </c>
      <c r="L75" s="227" t="s">
        <v>61</v>
      </c>
      <c r="M75" s="321"/>
    </row>
    <row r="76" spans="1:13" ht="43.5" customHeight="1" x14ac:dyDescent="0.25">
      <c r="A76" s="308"/>
      <c r="B76" s="314"/>
      <c r="C76" s="227" t="s">
        <v>158</v>
      </c>
      <c r="D76" s="93" t="s">
        <v>62</v>
      </c>
      <c r="E76" s="83">
        <v>0</v>
      </c>
      <c r="F76" s="83">
        <f t="shared" ref="F76" si="59">G76+H76+I76+J76+K76</f>
        <v>0</v>
      </c>
      <c r="G76" s="83">
        <v>0</v>
      </c>
      <c r="H76" s="83">
        <v>0</v>
      </c>
      <c r="I76" s="83">
        <v>0</v>
      </c>
      <c r="J76" s="83">
        <v>0</v>
      </c>
      <c r="K76" s="83">
        <v>0</v>
      </c>
      <c r="L76" s="227" t="s">
        <v>61</v>
      </c>
      <c r="M76" s="322"/>
    </row>
    <row r="77" spans="1:13" ht="43.5" customHeight="1" x14ac:dyDescent="0.25">
      <c r="A77" s="306" t="s">
        <v>420</v>
      </c>
      <c r="B77" s="312" t="s">
        <v>421</v>
      </c>
      <c r="C77" s="226"/>
      <c r="D77" s="94" t="s">
        <v>60</v>
      </c>
      <c r="E77" s="32">
        <f>E78+E79+E80</f>
        <v>0</v>
      </c>
      <c r="F77" s="32">
        <f t="shared" ref="F77:K77" si="60">F78+F79+F80</f>
        <v>275</v>
      </c>
      <c r="G77" s="32">
        <f t="shared" si="60"/>
        <v>55</v>
      </c>
      <c r="H77" s="32">
        <f t="shared" si="60"/>
        <v>55</v>
      </c>
      <c r="I77" s="32">
        <f t="shared" si="60"/>
        <v>55</v>
      </c>
      <c r="J77" s="32">
        <f t="shared" si="60"/>
        <v>55</v>
      </c>
      <c r="K77" s="32">
        <f t="shared" si="60"/>
        <v>55</v>
      </c>
      <c r="L77" s="45" t="s">
        <v>61</v>
      </c>
      <c r="M77" s="320" t="str">
        <f>'[2]17 09 2014 измен сод учр 2018'!$N$11</f>
        <v xml:space="preserve">Оказание услуг и обеспечение жизнедеятельности учреждений </v>
      </c>
    </row>
    <row r="78" spans="1:13" ht="43.5" customHeight="1" x14ac:dyDescent="0.25">
      <c r="A78" s="307"/>
      <c r="B78" s="313"/>
      <c r="C78" s="226" t="s">
        <v>158</v>
      </c>
      <c r="D78" s="118" t="s">
        <v>156</v>
      </c>
      <c r="E78" s="90">
        <v>0</v>
      </c>
      <c r="F78" s="90">
        <f>G78+H78+I78+J78+K78</f>
        <v>275</v>
      </c>
      <c r="G78" s="90">
        <v>55</v>
      </c>
      <c r="H78" s="90">
        <v>55</v>
      </c>
      <c r="I78" s="90">
        <v>55</v>
      </c>
      <c r="J78" s="90">
        <v>55</v>
      </c>
      <c r="K78" s="90">
        <v>55</v>
      </c>
      <c r="L78" s="227" t="s">
        <v>61</v>
      </c>
      <c r="M78" s="321"/>
    </row>
    <row r="79" spans="1:13" ht="43.5" customHeight="1" x14ac:dyDescent="0.25">
      <c r="A79" s="307"/>
      <c r="B79" s="313"/>
      <c r="C79" s="226" t="s">
        <v>158</v>
      </c>
      <c r="D79" s="118" t="s">
        <v>157</v>
      </c>
      <c r="E79" s="90">
        <v>0</v>
      </c>
      <c r="F79" s="90">
        <f>G79+H79+I79+J79+K79</f>
        <v>0</v>
      </c>
      <c r="G79" s="90">
        <v>0</v>
      </c>
      <c r="H79" s="90">
        <v>0</v>
      </c>
      <c r="I79" s="90">
        <v>0</v>
      </c>
      <c r="J79" s="90">
        <v>0</v>
      </c>
      <c r="K79" s="90">
        <v>0</v>
      </c>
      <c r="L79" s="227" t="s">
        <v>61</v>
      </c>
      <c r="M79" s="321"/>
    </row>
    <row r="80" spans="1:13" ht="43.5" customHeight="1" x14ac:dyDescent="0.25">
      <c r="A80" s="308"/>
      <c r="B80" s="314"/>
      <c r="C80" s="227" t="s">
        <v>158</v>
      </c>
      <c r="D80" s="93" t="s">
        <v>62</v>
      </c>
      <c r="E80" s="83">
        <v>0</v>
      </c>
      <c r="F80" s="83">
        <f t="shared" ref="F80" si="61">G80+H80+I80+J80+K80</f>
        <v>0</v>
      </c>
      <c r="G80" s="83">
        <v>0</v>
      </c>
      <c r="H80" s="83">
        <v>0</v>
      </c>
      <c r="I80" s="83">
        <v>0</v>
      </c>
      <c r="J80" s="83">
        <v>0</v>
      </c>
      <c r="K80" s="83">
        <v>0</v>
      </c>
      <c r="L80" s="227" t="s">
        <v>61</v>
      </c>
      <c r="M80" s="322"/>
    </row>
    <row r="81" spans="1:13" ht="43.5" customHeight="1" x14ac:dyDescent="0.25">
      <c r="A81" s="306" t="s">
        <v>422</v>
      </c>
      <c r="B81" s="312" t="s">
        <v>424</v>
      </c>
      <c r="C81" s="226"/>
      <c r="D81" s="94" t="s">
        <v>60</v>
      </c>
      <c r="E81" s="32">
        <f>E82+E83+E84</f>
        <v>0</v>
      </c>
      <c r="F81" s="32">
        <f t="shared" ref="F81:K81" si="62">F82+F83+F84</f>
        <v>3500</v>
      </c>
      <c r="G81" s="32">
        <f t="shared" si="62"/>
        <v>700</v>
      </c>
      <c r="H81" s="32">
        <f t="shared" si="62"/>
        <v>700</v>
      </c>
      <c r="I81" s="32">
        <f t="shared" si="62"/>
        <v>700</v>
      </c>
      <c r="J81" s="32">
        <f t="shared" si="62"/>
        <v>700</v>
      </c>
      <c r="K81" s="32">
        <f t="shared" si="62"/>
        <v>700</v>
      </c>
      <c r="L81" s="45" t="s">
        <v>61</v>
      </c>
      <c r="M81" s="320" t="str">
        <f>'[2]17 09 2014 измен сод учр 2018'!$N$11</f>
        <v xml:space="preserve">Оказание услуг и обеспечение жизнедеятельности учреждений </v>
      </c>
    </row>
    <row r="82" spans="1:13" ht="43.5" customHeight="1" x14ac:dyDescent="0.25">
      <c r="A82" s="307"/>
      <c r="B82" s="313"/>
      <c r="C82" s="226" t="s">
        <v>158</v>
      </c>
      <c r="D82" s="118" t="s">
        <v>156</v>
      </c>
      <c r="E82" s="90">
        <v>0</v>
      </c>
      <c r="F82" s="90">
        <f>G82+H82+I82+J82+K82</f>
        <v>3500</v>
      </c>
      <c r="G82" s="90">
        <v>700</v>
      </c>
      <c r="H82" s="90">
        <v>700</v>
      </c>
      <c r="I82" s="90">
        <v>700</v>
      </c>
      <c r="J82" s="90">
        <v>700</v>
      </c>
      <c r="K82" s="90">
        <v>700</v>
      </c>
      <c r="L82" s="227" t="s">
        <v>61</v>
      </c>
      <c r="M82" s="321"/>
    </row>
    <row r="83" spans="1:13" ht="43.5" customHeight="1" x14ac:dyDescent="0.25">
      <c r="A83" s="307"/>
      <c r="B83" s="313"/>
      <c r="C83" s="226" t="s">
        <v>158</v>
      </c>
      <c r="D83" s="118" t="s">
        <v>157</v>
      </c>
      <c r="E83" s="90">
        <v>0</v>
      </c>
      <c r="F83" s="90">
        <f>G83+H83+I83+J83+K83</f>
        <v>0</v>
      </c>
      <c r="G83" s="90">
        <v>0</v>
      </c>
      <c r="H83" s="90">
        <v>0</v>
      </c>
      <c r="I83" s="90">
        <v>0</v>
      </c>
      <c r="J83" s="90">
        <v>0</v>
      </c>
      <c r="K83" s="90">
        <v>0</v>
      </c>
      <c r="L83" s="227" t="s">
        <v>61</v>
      </c>
      <c r="M83" s="321"/>
    </row>
    <row r="84" spans="1:13" ht="43.5" customHeight="1" x14ac:dyDescent="0.25">
      <c r="A84" s="308"/>
      <c r="B84" s="314"/>
      <c r="C84" s="227" t="s">
        <v>158</v>
      </c>
      <c r="D84" s="93" t="s">
        <v>62</v>
      </c>
      <c r="E84" s="83">
        <v>0</v>
      </c>
      <c r="F84" s="83">
        <f t="shared" ref="F84" si="63">G84+H84+I84+J84+K84</f>
        <v>0</v>
      </c>
      <c r="G84" s="83">
        <v>0</v>
      </c>
      <c r="H84" s="83">
        <v>0</v>
      </c>
      <c r="I84" s="83">
        <v>0</v>
      </c>
      <c r="J84" s="83">
        <v>0</v>
      </c>
      <c r="K84" s="83">
        <v>0</v>
      </c>
      <c r="L84" s="227" t="s">
        <v>61</v>
      </c>
      <c r="M84" s="322"/>
    </row>
    <row r="85" spans="1:13" ht="43.5" customHeight="1" x14ac:dyDescent="0.25">
      <c r="A85" s="306" t="s">
        <v>423</v>
      </c>
      <c r="B85" s="312" t="s">
        <v>425</v>
      </c>
      <c r="C85" s="226"/>
      <c r="D85" s="94" t="s">
        <v>60</v>
      </c>
      <c r="E85" s="32">
        <f>E86+E87+E88</f>
        <v>0</v>
      </c>
      <c r="F85" s="32">
        <f t="shared" ref="F85:K85" si="64">F86+F87+F88</f>
        <v>50</v>
      </c>
      <c r="G85" s="32">
        <f>G86+G87+G88</f>
        <v>10</v>
      </c>
      <c r="H85" s="32">
        <f t="shared" si="64"/>
        <v>10</v>
      </c>
      <c r="I85" s="32">
        <f t="shared" si="64"/>
        <v>10</v>
      </c>
      <c r="J85" s="32">
        <f t="shared" si="64"/>
        <v>10</v>
      </c>
      <c r="K85" s="32">
        <f t="shared" si="64"/>
        <v>10</v>
      </c>
      <c r="L85" s="45" t="s">
        <v>61</v>
      </c>
      <c r="M85" s="320" t="str">
        <f>'[2]17 09 2014 измен сод учр 2018'!$N$11</f>
        <v xml:space="preserve">Оказание услуг и обеспечение жизнедеятельности учреждений </v>
      </c>
    </row>
    <row r="86" spans="1:13" ht="43.5" customHeight="1" x14ac:dyDescent="0.25">
      <c r="A86" s="307"/>
      <c r="B86" s="313"/>
      <c r="C86" s="226" t="s">
        <v>158</v>
      </c>
      <c r="D86" s="118" t="s">
        <v>156</v>
      </c>
      <c r="E86" s="90">
        <v>0</v>
      </c>
      <c r="F86" s="90">
        <f>G86+H86+I86+J86+K86</f>
        <v>50</v>
      </c>
      <c r="G86" s="90">
        <v>10</v>
      </c>
      <c r="H86" s="90">
        <v>10</v>
      </c>
      <c r="I86" s="90">
        <v>10</v>
      </c>
      <c r="J86" s="90">
        <v>10</v>
      </c>
      <c r="K86" s="90">
        <v>10</v>
      </c>
      <c r="L86" s="227" t="s">
        <v>61</v>
      </c>
      <c r="M86" s="321"/>
    </row>
    <row r="87" spans="1:13" ht="43.5" customHeight="1" x14ac:dyDescent="0.25">
      <c r="A87" s="307"/>
      <c r="B87" s="313"/>
      <c r="C87" s="226" t="s">
        <v>158</v>
      </c>
      <c r="D87" s="118" t="s">
        <v>157</v>
      </c>
      <c r="E87" s="90">
        <v>0</v>
      </c>
      <c r="F87" s="90">
        <f>G87+H87+I87+J87+K87</f>
        <v>0</v>
      </c>
      <c r="G87" s="90">
        <v>0</v>
      </c>
      <c r="H87" s="90">
        <v>0</v>
      </c>
      <c r="I87" s="90">
        <v>0</v>
      </c>
      <c r="J87" s="90">
        <v>0</v>
      </c>
      <c r="K87" s="90">
        <v>0</v>
      </c>
      <c r="L87" s="227" t="s">
        <v>61</v>
      </c>
      <c r="M87" s="321"/>
    </row>
    <row r="88" spans="1:13" ht="43.5" customHeight="1" x14ac:dyDescent="0.25">
      <c r="A88" s="308"/>
      <c r="B88" s="314"/>
      <c r="C88" s="227" t="s">
        <v>158</v>
      </c>
      <c r="D88" s="93" t="s">
        <v>62</v>
      </c>
      <c r="E88" s="83">
        <v>0</v>
      </c>
      <c r="F88" s="83">
        <f t="shared" ref="F88" si="65">G88+H88+I88+J88+K88</f>
        <v>0</v>
      </c>
      <c r="G88" s="83">
        <v>0</v>
      </c>
      <c r="H88" s="83">
        <v>0</v>
      </c>
      <c r="I88" s="83">
        <v>0</v>
      </c>
      <c r="J88" s="83">
        <v>0</v>
      </c>
      <c r="K88" s="83">
        <v>0</v>
      </c>
      <c r="L88" s="227" t="s">
        <v>61</v>
      </c>
      <c r="M88" s="322"/>
    </row>
    <row r="89" spans="1:13" ht="29.25" customHeight="1" x14ac:dyDescent="0.25">
      <c r="A89" s="326" t="s">
        <v>79</v>
      </c>
      <c r="B89" s="329" t="s">
        <v>330</v>
      </c>
      <c r="C89" s="171"/>
      <c r="D89" s="172" t="s">
        <v>60</v>
      </c>
      <c r="E89" s="173">
        <f>E90+E91+E92</f>
        <v>0</v>
      </c>
      <c r="F89" s="173">
        <f t="shared" ref="F89:K89" si="66">F90+F91+F92</f>
        <v>1870</v>
      </c>
      <c r="G89" s="173">
        <f t="shared" si="66"/>
        <v>374</v>
      </c>
      <c r="H89" s="173">
        <f t="shared" si="66"/>
        <v>374</v>
      </c>
      <c r="I89" s="173">
        <f t="shared" si="66"/>
        <v>374</v>
      </c>
      <c r="J89" s="173">
        <f t="shared" si="66"/>
        <v>374</v>
      </c>
      <c r="K89" s="173">
        <f t="shared" si="66"/>
        <v>374</v>
      </c>
      <c r="L89" s="174" t="s">
        <v>61</v>
      </c>
      <c r="M89" s="174"/>
    </row>
    <row r="90" spans="1:13" ht="38.25" x14ac:dyDescent="0.25">
      <c r="A90" s="327"/>
      <c r="B90" s="330"/>
      <c r="C90" s="171" t="s">
        <v>158</v>
      </c>
      <c r="D90" s="175" t="s">
        <v>156</v>
      </c>
      <c r="E90" s="176">
        <f>E94+E98+E102+E106+E110+E114+E118</f>
        <v>0</v>
      </c>
      <c r="F90" s="176">
        <f>F94+F98+F102+F106+F110+F114+F118</f>
        <v>1870</v>
      </c>
      <c r="G90" s="176">
        <f t="shared" ref="G90:K90" si="67">G94+G98+G102+G106+G110+G114+G118</f>
        <v>374</v>
      </c>
      <c r="H90" s="176">
        <f t="shared" si="67"/>
        <v>374</v>
      </c>
      <c r="I90" s="176">
        <f t="shared" si="67"/>
        <v>374</v>
      </c>
      <c r="J90" s="176">
        <f t="shared" si="67"/>
        <v>374</v>
      </c>
      <c r="K90" s="176">
        <f t="shared" si="67"/>
        <v>374</v>
      </c>
      <c r="L90" s="171" t="s">
        <v>61</v>
      </c>
      <c r="M90" s="171"/>
    </row>
    <row r="91" spans="1:13" ht="38.25" x14ac:dyDescent="0.25">
      <c r="A91" s="327"/>
      <c r="B91" s="330"/>
      <c r="C91" s="171" t="s">
        <v>158</v>
      </c>
      <c r="D91" s="175" t="s">
        <v>157</v>
      </c>
      <c r="E91" s="176">
        <f>E95+E99+E103+E107+E111+E115+E119</f>
        <v>0</v>
      </c>
      <c r="F91" s="176">
        <f>F95+F99+F103+F107+F111+F115+F119</f>
        <v>0</v>
      </c>
      <c r="G91" s="176">
        <v>0</v>
      </c>
      <c r="H91" s="176">
        <v>0</v>
      </c>
      <c r="I91" s="176">
        <v>0</v>
      </c>
      <c r="J91" s="176">
        <v>0</v>
      </c>
      <c r="K91" s="176">
        <v>0</v>
      </c>
      <c r="L91" s="171" t="s">
        <v>61</v>
      </c>
      <c r="M91" s="171"/>
    </row>
    <row r="92" spans="1:13" ht="38.25" x14ac:dyDescent="0.25">
      <c r="A92" s="328"/>
      <c r="B92" s="331"/>
      <c r="C92" s="171" t="s">
        <v>158</v>
      </c>
      <c r="D92" s="175" t="s">
        <v>62</v>
      </c>
      <c r="E92" s="176">
        <f>E96+E100+E104+E108+E112+E116+E120</f>
        <v>0</v>
      </c>
      <c r="F92" s="176">
        <f t="shared" ref="F92:K92" si="68">F96+F100+F104+F108+F112+F116+F120</f>
        <v>0</v>
      </c>
      <c r="G92" s="176">
        <f t="shared" si="68"/>
        <v>0</v>
      </c>
      <c r="H92" s="176">
        <f t="shared" si="68"/>
        <v>0</v>
      </c>
      <c r="I92" s="176">
        <f t="shared" si="68"/>
        <v>0</v>
      </c>
      <c r="J92" s="176">
        <f t="shared" si="68"/>
        <v>0</v>
      </c>
      <c r="K92" s="176">
        <f t="shared" si="68"/>
        <v>0</v>
      </c>
      <c r="L92" s="171" t="s">
        <v>61</v>
      </c>
      <c r="M92" s="171"/>
    </row>
    <row r="93" spans="1:13" ht="27" customHeight="1" x14ac:dyDescent="0.25">
      <c r="A93" s="306" t="s">
        <v>83</v>
      </c>
      <c r="B93" s="312" t="s">
        <v>173</v>
      </c>
      <c r="C93" s="73"/>
      <c r="D93" s="94" t="s">
        <v>60</v>
      </c>
      <c r="E93" s="32">
        <f>E94+E95+E96</f>
        <v>0</v>
      </c>
      <c r="F93" s="32">
        <f t="shared" ref="F93" si="69">F94+F95+F96</f>
        <v>425</v>
      </c>
      <c r="G93" s="32">
        <f t="shared" ref="G93" si="70">G94+G95+G96</f>
        <v>85</v>
      </c>
      <c r="H93" s="32">
        <f t="shared" ref="H93" si="71">H94+H95+H96</f>
        <v>85</v>
      </c>
      <c r="I93" s="32">
        <f t="shared" ref="I93" si="72">I94+I95+I96</f>
        <v>85</v>
      </c>
      <c r="J93" s="32">
        <f t="shared" ref="J93" si="73">J94+J95+J96</f>
        <v>85</v>
      </c>
      <c r="K93" s="32">
        <f t="shared" ref="K93" si="74">K94+K95+K96</f>
        <v>85</v>
      </c>
      <c r="L93" s="45" t="s">
        <v>61</v>
      </c>
      <c r="M93" s="45"/>
    </row>
    <row r="94" spans="1:13" ht="38.25" x14ac:dyDescent="0.25">
      <c r="A94" s="307"/>
      <c r="B94" s="313"/>
      <c r="C94" s="73" t="s">
        <v>158</v>
      </c>
      <c r="D94" s="74" t="s">
        <v>156</v>
      </c>
      <c r="E94" s="79">
        <v>0</v>
      </c>
      <c r="F94" s="79">
        <f>G94+H94+I94+J94+K94</f>
        <v>425</v>
      </c>
      <c r="G94" s="79">
        <f>53+32</f>
        <v>85</v>
      </c>
      <c r="H94" s="79">
        <v>85</v>
      </c>
      <c r="I94" s="79">
        <v>85</v>
      </c>
      <c r="J94" s="79">
        <v>85</v>
      </c>
      <c r="K94" s="79">
        <v>85</v>
      </c>
      <c r="L94" s="78" t="s">
        <v>61</v>
      </c>
      <c r="M94" s="78"/>
    </row>
    <row r="95" spans="1:13" ht="38.25" x14ac:dyDescent="0.25">
      <c r="A95" s="307"/>
      <c r="B95" s="313"/>
      <c r="C95" s="73" t="s">
        <v>158</v>
      </c>
      <c r="D95" s="74" t="s">
        <v>157</v>
      </c>
      <c r="E95" s="79">
        <v>0</v>
      </c>
      <c r="F95" s="79">
        <f>G95+H95+I95+J95+K95</f>
        <v>0</v>
      </c>
      <c r="G95" s="79">
        <v>0</v>
      </c>
      <c r="H95" s="79">
        <v>0</v>
      </c>
      <c r="I95" s="79">
        <v>0</v>
      </c>
      <c r="J95" s="79">
        <v>0</v>
      </c>
      <c r="K95" s="79">
        <v>0</v>
      </c>
      <c r="L95" s="78" t="s">
        <v>61</v>
      </c>
      <c r="M95" s="78"/>
    </row>
    <row r="96" spans="1:13" ht="38.25" x14ac:dyDescent="0.25">
      <c r="A96" s="308"/>
      <c r="B96" s="314"/>
      <c r="C96" s="78" t="s">
        <v>158</v>
      </c>
      <c r="D96" s="93" t="s">
        <v>62</v>
      </c>
      <c r="E96" s="83">
        <v>0</v>
      </c>
      <c r="F96" s="83">
        <f t="shared" ref="F96" si="75">G96+H96+I96+J96+K96</f>
        <v>0</v>
      </c>
      <c r="G96" s="83">
        <v>0</v>
      </c>
      <c r="H96" s="83">
        <v>0</v>
      </c>
      <c r="I96" s="83">
        <v>0</v>
      </c>
      <c r="J96" s="83">
        <v>0</v>
      </c>
      <c r="K96" s="83">
        <v>0</v>
      </c>
      <c r="L96" s="78" t="s">
        <v>61</v>
      </c>
      <c r="M96" s="78"/>
    </row>
    <row r="97" spans="1:13" ht="27" customHeight="1" x14ac:dyDescent="0.25">
      <c r="A97" s="306" t="s">
        <v>293</v>
      </c>
      <c r="B97" s="312" t="s">
        <v>65</v>
      </c>
      <c r="C97" s="73"/>
      <c r="D97" s="94" t="s">
        <v>60</v>
      </c>
      <c r="E97" s="32">
        <f>E98+E99+E100</f>
        <v>0</v>
      </c>
      <c r="F97" s="32">
        <f t="shared" ref="F97" si="76">F98+F99+F100</f>
        <v>725</v>
      </c>
      <c r="G97" s="32">
        <f t="shared" ref="G97" si="77">G98+G99+G100</f>
        <v>145</v>
      </c>
      <c r="H97" s="32">
        <f t="shared" ref="H97" si="78">H98+H99+H100</f>
        <v>145</v>
      </c>
      <c r="I97" s="32">
        <f t="shared" ref="I97" si="79">I98+I99+I100</f>
        <v>145</v>
      </c>
      <c r="J97" s="32">
        <f t="shared" ref="J97" si="80">J98+J99+J100</f>
        <v>145</v>
      </c>
      <c r="K97" s="32">
        <f t="shared" ref="K97" si="81">K98+K99+K100</f>
        <v>145</v>
      </c>
      <c r="L97" s="45" t="s">
        <v>61</v>
      </c>
      <c r="M97" s="45"/>
    </row>
    <row r="98" spans="1:13" ht="38.25" x14ac:dyDescent="0.25">
      <c r="A98" s="307"/>
      <c r="B98" s="313"/>
      <c r="C98" s="73" t="s">
        <v>158</v>
      </c>
      <c r="D98" s="74" t="s">
        <v>156</v>
      </c>
      <c r="E98" s="79">
        <v>0</v>
      </c>
      <c r="F98" s="79">
        <f>G98+H98+I98+J98+K98</f>
        <v>725</v>
      </c>
      <c r="G98" s="79">
        <f>45+100</f>
        <v>145</v>
      </c>
      <c r="H98" s="79">
        <v>145</v>
      </c>
      <c r="I98" s="79">
        <v>145</v>
      </c>
      <c r="J98" s="79">
        <v>145</v>
      </c>
      <c r="K98" s="79">
        <v>145</v>
      </c>
      <c r="L98" s="78" t="s">
        <v>61</v>
      </c>
      <c r="M98" s="78"/>
    </row>
    <row r="99" spans="1:13" ht="38.25" x14ac:dyDescent="0.25">
      <c r="A99" s="307"/>
      <c r="B99" s="313"/>
      <c r="C99" s="73" t="s">
        <v>158</v>
      </c>
      <c r="D99" s="74" t="s">
        <v>157</v>
      </c>
      <c r="E99" s="79">
        <v>0</v>
      </c>
      <c r="F99" s="79">
        <f>G99+H99+I99+J99+K99</f>
        <v>0</v>
      </c>
      <c r="G99" s="79">
        <v>0</v>
      </c>
      <c r="H99" s="79">
        <v>0</v>
      </c>
      <c r="I99" s="79">
        <v>0</v>
      </c>
      <c r="J99" s="79">
        <v>0</v>
      </c>
      <c r="K99" s="79">
        <v>0</v>
      </c>
      <c r="L99" s="78" t="s">
        <v>61</v>
      </c>
      <c r="M99" s="78"/>
    </row>
    <row r="100" spans="1:13" ht="38.25" x14ac:dyDescent="0.25">
      <c r="A100" s="308"/>
      <c r="B100" s="314"/>
      <c r="C100" s="78" t="s">
        <v>158</v>
      </c>
      <c r="D100" s="93" t="s">
        <v>62</v>
      </c>
      <c r="E100" s="83">
        <v>0</v>
      </c>
      <c r="F100" s="83">
        <f t="shared" ref="F100" si="82">G100+H100+I100+J100+K100</f>
        <v>0</v>
      </c>
      <c r="G100" s="83">
        <v>0</v>
      </c>
      <c r="H100" s="83">
        <v>0</v>
      </c>
      <c r="I100" s="83">
        <v>0</v>
      </c>
      <c r="J100" s="83">
        <v>0</v>
      </c>
      <c r="K100" s="83">
        <v>0</v>
      </c>
      <c r="L100" s="78" t="s">
        <v>61</v>
      </c>
      <c r="M100" s="78"/>
    </row>
    <row r="101" spans="1:13" ht="27" customHeight="1" x14ac:dyDescent="0.25">
      <c r="A101" s="306" t="s">
        <v>325</v>
      </c>
      <c r="B101" s="312" t="s">
        <v>168</v>
      </c>
      <c r="C101" s="73"/>
      <c r="D101" s="94" t="s">
        <v>60</v>
      </c>
      <c r="E101" s="32">
        <f>E102+E103+E104</f>
        <v>0</v>
      </c>
      <c r="F101" s="32">
        <f t="shared" ref="F101" si="83">F102+F103+F104</f>
        <v>220</v>
      </c>
      <c r="G101" s="32">
        <f t="shared" ref="G101" si="84">G102+G103+G104</f>
        <v>44</v>
      </c>
      <c r="H101" s="32">
        <f t="shared" ref="H101" si="85">H102+H103+H104</f>
        <v>44</v>
      </c>
      <c r="I101" s="32">
        <f t="shared" ref="I101" si="86">I102+I103+I104</f>
        <v>44</v>
      </c>
      <c r="J101" s="32">
        <f t="shared" ref="J101" si="87">J102+J103+J104</f>
        <v>44</v>
      </c>
      <c r="K101" s="32">
        <f t="shared" ref="K101" si="88">K102+K103+K104</f>
        <v>44</v>
      </c>
      <c r="L101" s="45" t="s">
        <v>61</v>
      </c>
      <c r="M101" s="45"/>
    </row>
    <row r="102" spans="1:13" ht="38.25" x14ac:dyDescent="0.25">
      <c r="A102" s="307"/>
      <c r="B102" s="313"/>
      <c r="C102" s="73" t="s">
        <v>158</v>
      </c>
      <c r="D102" s="74" t="s">
        <v>156</v>
      </c>
      <c r="E102" s="79">
        <v>0</v>
      </c>
      <c r="F102" s="79">
        <f>G102+H102+I102+J102+K102</f>
        <v>220</v>
      </c>
      <c r="G102" s="79">
        <f>12+32</f>
        <v>44</v>
      </c>
      <c r="H102" s="79">
        <v>44</v>
      </c>
      <c r="I102" s="79">
        <v>44</v>
      </c>
      <c r="J102" s="79">
        <v>44</v>
      </c>
      <c r="K102" s="79">
        <v>44</v>
      </c>
      <c r="L102" s="78" t="s">
        <v>61</v>
      </c>
      <c r="M102" s="78"/>
    </row>
    <row r="103" spans="1:13" ht="38.25" x14ac:dyDescent="0.25">
      <c r="A103" s="307"/>
      <c r="B103" s="313"/>
      <c r="C103" s="73" t="s">
        <v>158</v>
      </c>
      <c r="D103" s="74" t="s">
        <v>157</v>
      </c>
      <c r="E103" s="79">
        <v>0</v>
      </c>
      <c r="F103" s="79">
        <f>G103+H103+I103+J103+K103</f>
        <v>0</v>
      </c>
      <c r="G103" s="79">
        <v>0</v>
      </c>
      <c r="H103" s="79">
        <v>0</v>
      </c>
      <c r="I103" s="79">
        <v>0</v>
      </c>
      <c r="J103" s="79">
        <v>0</v>
      </c>
      <c r="K103" s="79">
        <v>0</v>
      </c>
      <c r="L103" s="78" t="s">
        <v>61</v>
      </c>
      <c r="M103" s="78"/>
    </row>
    <row r="104" spans="1:13" ht="38.25" x14ac:dyDescent="0.25">
      <c r="A104" s="308"/>
      <c r="B104" s="314"/>
      <c r="C104" s="78" t="s">
        <v>158</v>
      </c>
      <c r="D104" s="93" t="s">
        <v>62</v>
      </c>
      <c r="E104" s="83">
        <v>0</v>
      </c>
      <c r="F104" s="83">
        <f t="shared" ref="F104" si="89">G104+H104+I104+J104+K104</f>
        <v>0</v>
      </c>
      <c r="G104" s="83">
        <v>0</v>
      </c>
      <c r="H104" s="83">
        <v>0</v>
      </c>
      <c r="I104" s="83">
        <v>0</v>
      </c>
      <c r="J104" s="83">
        <v>0</v>
      </c>
      <c r="K104" s="83">
        <v>0</v>
      </c>
      <c r="L104" s="78" t="s">
        <v>61</v>
      </c>
      <c r="M104" s="78"/>
    </row>
    <row r="105" spans="1:13" ht="27.75" customHeight="1" x14ac:dyDescent="0.25">
      <c r="A105" s="306" t="s">
        <v>326</v>
      </c>
      <c r="B105" s="312" t="s">
        <v>226</v>
      </c>
      <c r="C105" s="73"/>
      <c r="D105" s="94" t="s">
        <v>60</v>
      </c>
      <c r="E105" s="32">
        <f>E106+E107+E108</f>
        <v>0</v>
      </c>
      <c r="F105" s="32">
        <f t="shared" ref="F105" si="90">F106+F107+F108</f>
        <v>500</v>
      </c>
      <c r="G105" s="32">
        <f t="shared" ref="G105" si="91">G106+G107+G108</f>
        <v>100</v>
      </c>
      <c r="H105" s="32">
        <f t="shared" ref="H105" si="92">H106+H107+H108</f>
        <v>100</v>
      </c>
      <c r="I105" s="32">
        <f t="shared" ref="I105" si="93">I106+I107+I108</f>
        <v>100</v>
      </c>
      <c r="J105" s="32">
        <f t="shared" ref="J105" si="94">J106+J107+J108</f>
        <v>100</v>
      </c>
      <c r="K105" s="32">
        <f t="shared" ref="K105" si="95">K106+K107+K108</f>
        <v>100</v>
      </c>
      <c r="L105" s="45" t="s">
        <v>61</v>
      </c>
      <c r="M105" s="45"/>
    </row>
    <row r="106" spans="1:13" ht="38.25" x14ac:dyDescent="0.25">
      <c r="A106" s="307"/>
      <c r="B106" s="313"/>
      <c r="C106" s="73" t="s">
        <v>158</v>
      </c>
      <c r="D106" s="74" t="s">
        <v>156</v>
      </c>
      <c r="E106" s="79">
        <v>0</v>
      </c>
      <c r="F106" s="79">
        <f>G106+H106+I106+J106+K106</f>
        <v>500</v>
      </c>
      <c r="G106" s="79">
        <f>50+50</f>
        <v>100</v>
      </c>
      <c r="H106" s="79">
        <v>100</v>
      </c>
      <c r="I106" s="79">
        <v>100</v>
      </c>
      <c r="J106" s="79">
        <v>100</v>
      </c>
      <c r="K106" s="79">
        <v>100</v>
      </c>
      <c r="L106" s="78" t="s">
        <v>61</v>
      </c>
      <c r="M106" s="78"/>
    </row>
    <row r="107" spans="1:13" ht="38.25" x14ac:dyDescent="0.25">
      <c r="A107" s="307"/>
      <c r="B107" s="313"/>
      <c r="C107" s="73" t="s">
        <v>158</v>
      </c>
      <c r="D107" s="74" t="s">
        <v>157</v>
      </c>
      <c r="E107" s="79">
        <v>0</v>
      </c>
      <c r="F107" s="79">
        <f>G107+H107+I107+J107+K107</f>
        <v>0</v>
      </c>
      <c r="G107" s="79">
        <v>0</v>
      </c>
      <c r="H107" s="79">
        <v>0</v>
      </c>
      <c r="I107" s="79">
        <v>0</v>
      </c>
      <c r="J107" s="79">
        <v>0</v>
      </c>
      <c r="K107" s="79">
        <v>0</v>
      </c>
      <c r="L107" s="78" t="s">
        <v>61</v>
      </c>
      <c r="M107" s="78"/>
    </row>
    <row r="108" spans="1:13" ht="38.25" x14ac:dyDescent="0.25">
      <c r="A108" s="308"/>
      <c r="B108" s="314"/>
      <c r="C108" s="78" t="s">
        <v>158</v>
      </c>
      <c r="D108" s="93" t="s">
        <v>62</v>
      </c>
      <c r="E108" s="83">
        <v>0</v>
      </c>
      <c r="F108" s="83">
        <f t="shared" ref="F108" si="96">G108+H108+I108+J108+K108</f>
        <v>0</v>
      </c>
      <c r="G108" s="83">
        <v>0</v>
      </c>
      <c r="H108" s="83">
        <v>0</v>
      </c>
      <c r="I108" s="83">
        <v>0</v>
      </c>
      <c r="J108" s="83">
        <v>0</v>
      </c>
      <c r="K108" s="83">
        <v>0</v>
      </c>
      <c r="L108" s="78" t="s">
        <v>61</v>
      </c>
      <c r="M108" s="78"/>
    </row>
    <row r="109" spans="1:13" ht="26.25" customHeight="1" x14ac:dyDescent="0.25">
      <c r="A109" s="306" t="s">
        <v>327</v>
      </c>
      <c r="B109" s="312" t="s">
        <v>51</v>
      </c>
      <c r="C109" s="73"/>
      <c r="D109" s="94" t="s">
        <v>60</v>
      </c>
      <c r="E109" s="32">
        <f>E110+E111+E112</f>
        <v>0</v>
      </c>
      <c r="F109" s="32">
        <f t="shared" ref="F109" si="97">F110+F111+F112</f>
        <v>0</v>
      </c>
      <c r="G109" s="32">
        <f t="shared" ref="G109" si="98">G110+G111+G112</f>
        <v>0</v>
      </c>
      <c r="H109" s="32">
        <f t="shared" ref="H109" si="99">H110+H111+H112</f>
        <v>0</v>
      </c>
      <c r="I109" s="32">
        <f t="shared" ref="I109" si="100">I110+I111+I112</f>
        <v>0</v>
      </c>
      <c r="J109" s="32">
        <f t="shared" ref="J109" si="101">J110+J111+J112</f>
        <v>0</v>
      </c>
      <c r="K109" s="32">
        <f t="shared" ref="K109" si="102">K110+K111+K112</f>
        <v>0</v>
      </c>
      <c r="L109" s="45" t="s">
        <v>61</v>
      </c>
      <c r="M109" s="45"/>
    </row>
    <row r="110" spans="1:13" ht="38.25" x14ac:dyDescent="0.25">
      <c r="A110" s="307"/>
      <c r="B110" s="313"/>
      <c r="C110" s="73" t="s">
        <v>158</v>
      </c>
      <c r="D110" s="74" t="s">
        <v>156</v>
      </c>
      <c r="E110" s="79">
        <v>0</v>
      </c>
      <c r="F110" s="79">
        <f>G110+H110+I110+J110+K110</f>
        <v>0</v>
      </c>
      <c r="G110" s="79">
        <v>0</v>
      </c>
      <c r="H110" s="79">
        <v>0</v>
      </c>
      <c r="I110" s="79">
        <v>0</v>
      </c>
      <c r="J110" s="79">
        <v>0</v>
      </c>
      <c r="K110" s="79">
        <v>0</v>
      </c>
      <c r="L110" s="78" t="s">
        <v>61</v>
      </c>
      <c r="M110" s="78"/>
    </row>
    <row r="111" spans="1:13" ht="38.25" x14ac:dyDescent="0.25">
      <c r="A111" s="307"/>
      <c r="B111" s="313"/>
      <c r="C111" s="73" t="s">
        <v>158</v>
      </c>
      <c r="D111" s="74" t="s">
        <v>157</v>
      </c>
      <c r="E111" s="79">
        <v>0</v>
      </c>
      <c r="F111" s="79">
        <f>G111+H111+I111+J111+K111</f>
        <v>0</v>
      </c>
      <c r="G111" s="79">
        <v>0</v>
      </c>
      <c r="H111" s="79">
        <v>0</v>
      </c>
      <c r="I111" s="79">
        <v>0</v>
      </c>
      <c r="J111" s="79">
        <v>0</v>
      </c>
      <c r="K111" s="79">
        <v>0</v>
      </c>
      <c r="L111" s="78" t="s">
        <v>61</v>
      </c>
      <c r="M111" s="78"/>
    </row>
    <row r="112" spans="1:13" ht="38.25" x14ac:dyDescent="0.25">
      <c r="A112" s="308"/>
      <c r="B112" s="314"/>
      <c r="C112" s="78" t="s">
        <v>158</v>
      </c>
      <c r="D112" s="93" t="s">
        <v>62</v>
      </c>
      <c r="E112" s="83">
        <v>0</v>
      </c>
      <c r="F112" s="83">
        <f t="shared" ref="F112" si="103">G112+H112+I112+J112+K112</f>
        <v>0</v>
      </c>
      <c r="G112" s="83">
        <v>0</v>
      </c>
      <c r="H112" s="83">
        <v>0</v>
      </c>
      <c r="I112" s="83">
        <v>0</v>
      </c>
      <c r="J112" s="83">
        <v>0</v>
      </c>
      <c r="K112" s="83">
        <v>0</v>
      </c>
      <c r="L112" s="78" t="s">
        <v>61</v>
      </c>
      <c r="M112" s="78"/>
    </row>
    <row r="113" spans="1:14" ht="15.75" customHeight="1" x14ac:dyDescent="0.25">
      <c r="A113" s="306" t="s">
        <v>328</v>
      </c>
      <c r="B113" s="312" t="s">
        <v>169</v>
      </c>
      <c r="C113" s="73"/>
      <c r="D113" s="94" t="s">
        <v>60</v>
      </c>
      <c r="E113" s="32">
        <f>E114+E115+E116</f>
        <v>0</v>
      </c>
      <c r="F113" s="32">
        <f t="shared" ref="F113" si="104">F114+F115+F116</f>
        <v>0</v>
      </c>
      <c r="G113" s="32">
        <f t="shared" ref="G113" si="105">G114+G115+G116</f>
        <v>0</v>
      </c>
      <c r="H113" s="32">
        <f t="shared" ref="H113" si="106">H114+H115+H116</f>
        <v>0</v>
      </c>
      <c r="I113" s="32">
        <f t="shared" ref="I113" si="107">I114+I115+I116</f>
        <v>0</v>
      </c>
      <c r="J113" s="32">
        <f t="shared" ref="J113" si="108">J114+J115+J116</f>
        <v>0</v>
      </c>
      <c r="K113" s="32">
        <f t="shared" ref="K113" si="109">K114+K115+K116</f>
        <v>0</v>
      </c>
      <c r="L113" s="45" t="s">
        <v>61</v>
      </c>
      <c r="M113" s="45"/>
    </row>
    <row r="114" spans="1:14" ht="38.25" x14ac:dyDescent="0.25">
      <c r="A114" s="307"/>
      <c r="B114" s="313"/>
      <c r="C114" s="73" t="s">
        <v>158</v>
      </c>
      <c r="D114" s="74" t="s">
        <v>156</v>
      </c>
      <c r="E114" s="79">
        <v>0</v>
      </c>
      <c r="F114" s="79">
        <f>G114+H114+I114+J114+K114</f>
        <v>0</v>
      </c>
      <c r="G114" s="79">
        <v>0</v>
      </c>
      <c r="H114" s="79">
        <v>0</v>
      </c>
      <c r="I114" s="79">
        <v>0</v>
      </c>
      <c r="J114" s="79">
        <v>0</v>
      </c>
      <c r="K114" s="79">
        <v>0</v>
      </c>
      <c r="L114" s="78" t="s">
        <v>61</v>
      </c>
      <c r="M114" s="78"/>
    </row>
    <row r="115" spans="1:14" ht="38.25" x14ac:dyDescent="0.25">
      <c r="A115" s="307"/>
      <c r="B115" s="313"/>
      <c r="C115" s="73" t="s">
        <v>158</v>
      </c>
      <c r="D115" s="74" t="s">
        <v>157</v>
      </c>
      <c r="E115" s="79">
        <v>0</v>
      </c>
      <c r="F115" s="79">
        <f>G115+H115+I115+J115+K115</f>
        <v>0</v>
      </c>
      <c r="G115" s="79">
        <v>0</v>
      </c>
      <c r="H115" s="79">
        <v>0</v>
      </c>
      <c r="I115" s="79">
        <v>0</v>
      </c>
      <c r="J115" s="79">
        <v>0</v>
      </c>
      <c r="K115" s="79">
        <v>0</v>
      </c>
      <c r="L115" s="78" t="s">
        <v>61</v>
      </c>
      <c r="M115" s="78"/>
    </row>
    <row r="116" spans="1:14" ht="38.25" x14ac:dyDescent="0.25">
      <c r="A116" s="308"/>
      <c r="B116" s="314"/>
      <c r="C116" s="78" t="s">
        <v>158</v>
      </c>
      <c r="D116" s="93" t="s">
        <v>62</v>
      </c>
      <c r="E116" s="83">
        <v>0</v>
      </c>
      <c r="F116" s="83">
        <f t="shared" ref="F116" si="110">G116+H116+I116+J116+K116</f>
        <v>0</v>
      </c>
      <c r="G116" s="83">
        <v>0</v>
      </c>
      <c r="H116" s="83">
        <v>0</v>
      </c>
      <c r="I116" s="83">
        <v>0</v>
      </c>
      <c r="J116" s="83">
        <v>0</v>
      </c>
      <c r="K116" s="83">
        <v>0</v>
      </c>
      <c r="L116" s="78" t="s">
        <v>61</v>
      </c>
      <c r="M116" s="78"/>
    </row>
    <row r="117" spans="1:14" ht="27.75" customHeight="1" x14ac:dyDescent="0.25">
      <c r="A117" s="306" t="s">
        <v>329</v>
      </c>
      <c r="B117" s="312" t="s">
        <v>170</v>
      </c>
      <c r="C117" s="73"/>
      <c r="D117" s="94" t="s">
        <v>60</v>
      </c>
      <c r="E117" s="32">
        <f>E118+E119+E120</f>
        <v>0</v>
      </c>
      <c r="F117" s="32">
        <f t="shared" ref="F117" si="111">F118+F119+F120</f>
        <v>0</v>
      </c>
      <c r="G117" s="32">
        <f t="shared" ref="G117" si="112">G118+G119+G120</f>
        <v>0</v>
      </c>
      <c r="H117" s="32">
        <f t="shared" ref="H117" si="113">H118+H119+H120</f>
        <v>0</v>
      </c>
      <c r="I117" s="32">
        <f t="shared" ref="I117" si="114">I118+I119+I120</f>
        <v>0</v>
      </c>
      <c r="J117" s="32">
        <f t="shared" ref="J117" si="115">J118+J119+J120</f>
        <v>0</v>
      </c>
      <c r="K117" s="32">
        <f t="shared" ref="K117" si="116">K118+K119+K120</f>
        <v>0</v>
      </c>
      <c r="L117" s="45" t="s">
        <v>61</v>
      </c>
      <c r="M117" s="45"/>
    </row>
    <row r="118" spans="1:14" ht="38.25" x14ac:dyDescent="0.25">
      <c r="A118" s="307"/>
      <c r="B118" s="313"/>
      <c r="C118" s="73" t="s">
        <v>158</v>
      </c>
      <c r="D118" s="74" t="s">
        <v>156</v>
      </c>
      <c r="E118" s="79">
        <v>0</v>
      </c>
      <c r="F118" s="79">
        <f>G118+H118+I118+J118+K118</f>
        <v>0</v>
      </c>
      <c r="G118" s="79">
        <v>0</v>
      </c>
      <c r="H118" s="79">
        <v>0</v>
      </c>
      <c r="I118" s="79">
        <v>0</v>
      </c>
      <c r="J118" s="79">
        <v>0</v>
      </c>
      <c r="K118" s="79">
        <v>0</v>
      </c>
      <c r="L118" s="78" t="s">
        <v>61</v>
      </c>
      <c r="M118" s="78"/>
    </row>
    <row r="119" spans="1:14" ht="38.25" x14ac:dyDescent="0.25">
      <c r="A119" s="307"/>
      <c r="B119" s="313"/>
      <c r="C119" s="73" t="s">
        <v>158</v>
      </c>
      <c r="D119" s="74" t="s">
        <v>157</v>
      </c>
      <c r="E119" s="79">
        <v>0</v>
      </c>
      <c r="F119" s="79">
        <f>G119+H119+I119+J119+K119</f>
        <v>0</v>
      </c>
      <c r="G119" s="79">
        <v>0</v>
      </c>
      <c r="H119" s="79">
        <v>0</v>
      </c>
      <c r="I119" s="79">
        <v>0</v>
      </c>
      <c r="J119" s="79">
        <v>0</v>
      </c>
      <c r="K119" s="79">
        <v>0</v>
      </c>
      <c r="L119" s="78" t="s">
        <v>61</v>
      </c>
      <c r="M119" s="78"/>
    </row>
    <row r="120" spans="1:14" ht="38.25" x14ac:dyDescent="0.25">
      <c r="A120" s="308"/>
      <c r="B120" s="314"/>
      <c r="C120" s="78" t="s">
        <v>158</v>
      </c>
      <c r="D120" s="93" t="s">
        <v>62</v>
      </c>
      <c r="E120" s="83">
        <v>0</v>
      </c>
      <c r="F120" s="83">
        <f t="shared" ref="F120" si="117">G120+H120+I120+J120+K120</f>
        <v>0</v>
      </c>
      <c r="G120" s="83">
        <v>0</v>
      </c>
      <c r="H120" s="83">
        <v>0</v>
      </c>
      <c r="I120" s="83">
        <v>0</v>
      </c>
      <c r="J120" s="83">
        <v>0</v>
      </c>
      <c r="K120" s="83">
        <v>0</v>
      </c>
      <c r="L120" s="78" t="s">
        <v>61</v>
      </c>
      <c r="M120" s="78"/>
    </row>
    <row r="121" spans="1:14" ht="39" customHeight="1" x14ac:dyDescent="0.25">
      <c r="A121" s="344" t="s">
        <v>67</v>
      </c>
      <c r="B121" s="345"/>
      <c r="C121" s="108"/>
      <c r="D121" s="38" t="s">
        <v>64</v>
      </c>
      <c r="E121" s="84">
        <f t="shared" ref="E121:K121" si="118">E33+E93+E97+E101+E105+E109+E113+E117</f>
        <v>0</v>
      </c>
      <c r="F121" s="84">
        <f t="shared" si="118"/>
        <v>97085.5</v>
      </c>
      <c r="G121" s="84">
        <f t="shared" si="118"/>
        <v>19417.099999999999</v>
      </c>
      <c r="H121" s="84">
        <f t="shared" si="118"/>
        <v>19417.099999999999</v>
      </c>
      <c r="I121" s="84">
        <f t="shared" si="118"/>
        <v>19417.099999999999</v>
      </c>
      <c r="J121" s="84">
        <f t="shared" si="118"/>
        <v>19417.099999999999</v>
      </c>
      <c r="K121" s="84">
        <f t="shared" si="118"/>
        <v>19417.099999999999</v>
      </c>
      <c r="L121" s="89"/>
      <c r="M121" s="89"/>
    </row>
    <row r="122" spans="1:14" ht="42" customHeight="1" x14ac:dyDescent="0.25">
      <c r="A122" s="346"/>
      <c r="B122" s="347"/>
      <c r="C122" s="108"/>
      <c r="D122" s="38" t="s">
        <v>174</v>
      </c>
      <c r="E122" s="84">
        <f t="shared" ref="E122:K124" si="119">E30</f>
        <v>0</v>
      </c>
      <c r="F122" s="84">
        <f t="shared" si="119"/>
        <v>97085.5</v>
      </c>
      <c r="G122" s="84">
        <f t="shared" si="119"/>
        <v>19417.099999999999</v>
      </c>
      <c r="H122" s="84">
        <f t="shared" si="119"/>
        <v>19417.099999999999</v>
      </c>
      <c r="I122" s="84">
        <f t="shared" si="119"/>
        <v>19417.099999999999</v>
      </c>
      <c r="J122" s="84">
        <f t="shared" si="119"/>
        <v>19417.099999999999</v>
      </c>
      <c r="K122" s="84">
        <f t="shared" si="119"/>
        <v>19417.099999999999</v>
      </c>
      <c r="L122" s="76"/>
      <c r="M122" s="76"/>
      <c r="N122" s="19"/>
    </row>
    <row r="123" spans="1:14" ht="34.5" customHeight="1" x14ac:dyDescent="0.25">
      <c r="A123" s="346"/>
      <c r="B123" s="347"/>
      <c r="C123" s="108"/>
      <c r="D123" s="48" t="s">
        <v>175</v>
      </c>
      <c r="E123" s="49">
        <f t="shared" si="119"/>
        <v>0</v>
      </c>
      <c r="F123" s="49">
        <f t="shared" si="119"/>
        <v>0</v>
      </c>
      <c r="G123" s="49">
        <f t="shared" si="119"/>
        <v>0</v>
      </c>
      <c r="H123" s="49">
        <f t="shared" si="119"/>
        <v>0</v>
      </c>
      <c r="I123" s="49">
        <f t="shared" si="119"/>
        <v>0</v>
      </c>
      <c r="J123" s="49">
        <f t="shared" si="119"/>
        <v>0</v>
      </c>
      <c r="K123" s="49">
        <f t="shared" si="119"/>
        <v>0</v>
      </c>
      <c r="L123" s="80"/>
      <c r="M123" s="80"/>
    </row>
    <row r="124" spans="1:14" ht="42" customHeight="1" x14ac:dyDescent="0.25">
      <c r="A124" s="348"/>
      <c r="B124" s="349"/>
      <c r="C124" s="108"/>
      <c r="D124" s="51" t="s">
        <v>68</v>
      </c>
      <c r="E124" s="52">
        <f t="shared" si="119"/>
        <v>0</v>
      </c>
      <c r="F124" s="52">
        <f t="shared" si="119"/>
        <v>0</v>
      </c>
      <c r="G124" s="52">
        <f t="shared" si="119"/>
        <v>0</v>
      </c>
      <c r="H124" s="52">
        <f t="shared" si="119"/>
        <v>0</v>
      </c>
      <c r="I124" s="52">
        <f t="shared" si="119"/>
        <v>0</v>
      </c>
      <c r="J124" s="52">
        <f t="shared" si="119"/>
        <v>0</v>
      </c>
      <c r="K124" s="52">
        <f t="shared" si="119"/>
        <v>0</v>
      </c>
      <c r="L124" s="46"/>
      <c r="M124" s="46"/>
    </row>
    <row r="125" spans="1:14" ht="34.5" customHeight="1" x14ac:dyDescent="0.25">
      <c r="A125" s="350" t="s">
        <v>115</v>
      </c>
      <c r="B125" s="315"/>
      <c r="C125" s="315"/>
      <c r="D125" s="315"/>
      <c r="E125" s="315"/>
      <c r="F125" s="315"/>
      <c r="G125" s="315"/>
      <c r="H125" s="315"/>
      <c r="I125" s="315"/>
      <c r="J125" s="315"/>
      <c r="K125" s="315"/>
      <c r="L125" s="315"/>
      <c r="M125" s="316"/>
    </row>
    <row r="126" spans="1:14" ht="28.5" customHeight="1" x14ac:dyDescent="0.25">
      <c r="A126" s="317" t="s">
        <v>285</v>
      </c>
      <c r="B126" s="323" t="s">
        <v>146</v>
      </c>
      <c r="C126" s="81"/>
      <c r="D126" s="38" t="s">
        <v>60</v>
      </c>
      <c r="E126" s="84">
        <f>E127+E128+E129</f>
        <v>0</v>
      </c>
      <c r="F126" s="84">
        <f t="shared" ref="F126:K126" si="120">F127+F128+F129</f>
        <v>309234</v>
      </c>
      <c r="G126" s="84">
        <f t="shared" si="120"/>
        <v>61846.8</v>
      </c>
      <c r="H126" s="84">
        <f t="shared" si="120"/>
        <v>61846.8</v>
      </c>
      <c r="I126" s="84">
        <f t="shared" si="120"/>
        <v>61846.8</v>
      </c>
      <c r="J126" s="84">
        <f t="shared" si="120"/>
        <v>61846.8</v>
      </c>
      <c r="K126" s="84">
        <f t="shared" si="120"/>
        <v>61846.8</v>
      </c>
      <c r="L126" s="40"/>
      <c r="M126" s="40"/>
    </row>
    <row r="127" spans="1:14" ht="45" customHeight="1" x14ac:dyDescent="0.25">
      <c r="A127" s="318"/>
      <c r="B127" s="324"/>
      <c r="C127" s="89"/>
      <c r="D127" s="92" t="s">
        <v>156</v>
      </c>
      <c r="E127" s="41">
        <v>0</v>
      </c>
      <c r="F127" s="41">
        <f t="shared" ref="F127:K129" si="121">F131+F187</f>
        <v>309234</v>
      </c>
      <c r="G127" s="41">
        <f t="shared" si="121"/>
        <v>61846.8</v>
      </c>
      <c r="H127" s="41">
        <f t="shared" si="121"/>
        <v>61846.8</v>
      </c>
      <c r="I127" s="41">
        <f t="shared" si="121"/>
        <v>61846.8</v>
      </c>
      <c r="J127" s="41">
        <f t="shared" si="121"/>
        <v>61846.8</v>
      </c>
      <c r="K127" s="41">
        <f t="shared" si="121"/>
        <v>61846.8</v>
      </c>
      <c r="L127" s="76"/>
      <c r="M127" s="40"/>
    </row>
    <row r="128" spans="1:14" ht="40.5" customHeight="1" x14ac:dyDescent="0.25">
      <c r="A128" s="318"/>
      <c r="B128" s="324"/>
      <c r="C128" s="89"/>
      <c r="D128" s="99" t="s">
        <v>157</v>
      </c>
      <c r="E128" s="100">
        <f>E132+E188</f>
        <v>0</v>
      </c>
      <c r="F128" s="100">
        <f t="shared" si="121"/>
        <v>0</v>
      </c>
      <c r="G128" s="100">
        <f t="shared" si="121"/>
        <v>0</v>
      </c>
      <c r="H128" s="100">
        <f t="shared" si="121"/>
        <v>0</v>
      </c>
      <c r="I128" s="100">
        <f t="shared" si="121"/>
        <v>0</v>
      </c>
      <c r="J128" s="100">
        <f t="shared" si="121"/>
        <v>0</v>
      </c>
      <c r="K128" s="100">
        <f t="shared" si="121"/>
        <v>0</v>
      </c>
      <c r="L128" s="80"/>
      <c r="M128" s="80"/>
    </row>
    <row r="129" spans="1:13" ht="43.5" customHeight="1" x14ac:dyDescent="0.25">
      <c r="A129" s="319"/>
      <c r="B129" s="325"/>
      <c r="C129" s="89"/>
      <c r="D129" s="95" t="s">
        <v>62</v>
      </c>
      <c r="E129" s="47">
        <f>E133+E189</f>
        <v>0</v>
      </c>
      <c r="F129" s="47">
        <f t="shared" si="121"/>
        <v>0</v>
      </c>
      <c r="G129" s="47">
        <f t="shared" si="121"/>
        <v>0</v>
      </c>
      <c r="H129" s="47">
        <f t="shared" si="121"/>
        <v>0</v>
      </c>
      <c r="I129" s="47">
        <f t="shared" si="121"/>
        <v>0</v>
      </c>
      <c r="J129" s="47">
        <f t="shared" si="121"/>
        <v>0</v>
      </c>
      <c r="K129" s="47">
        <f t="shared" si="121"/>
        <v>0</v>
      </c>
      <c r="L129" s="46"/>
      <c r="M129" s="46"/>
    </row>
    <row r="130" spans="1:13" ht="29.25" customHeight="1" x14ac:dyDescent="0.25">
      <c r="A130" s="326" t="s">
        <v>84</v>
      </c>
      <c r="B130" s="329" t="s">
        <v>228</v>
      </c>
      <c r="C130" s="171"/>
      <c r="D130" s="172" t="s">
        <v>60</v>
      </c>
      <c r="E130" s="173">
        <f>E131+E132+E133</f>
        <v>0</v>
      </c>
      <c r="F130" s="173">
        <f t="shared" ref="F130" si="122">F131+F132+F133</f>
        <v>301359</v>
      </c>
      <c r="G130" s="173">
        <f t="shared" ref="G130" si="123">G131+G132+G133</f>
        <v>60271.8</v>
      </c>
      <c r="H130" s="173">
        <f t="shared" ref="H130" si="124">H131+H132+H133</f>
        <v>60271.8</v>
      </c>
      <c r="I130" s="173">
        <f t="shared" ref="I130" si="125">I131+I132+I133</f>
        <v>60271.8</v>
      </c>
      <c r="J130" s="173">
        <f t="shared" ref="J130" si="126">J131+J132+J133</f>
        <v>60271.8</v>
      </c>
      <c r="K130" s="173">
        <f t="shared" ref="K130" si="127">K131+K132+K133</f>
        <v>60271.8</v>
      </c>
      <c r="L130" s="174" t="s">
        <v>61</v>
      </c>
      <c r="M130" s="174"/>
    </row>
    <row r="131" spans="1:13" ht="45" customHeight="1" x14ac:dyDescent="0.25">
      <c r="A131" s="327"/>
      <c r="B131" s="330"/>
      <c r="C131" s="171" t="s">
        <v>158</v>
      </c>
      <c r="D131" s="175" t="s">
        <v>156</v>
      </c>
      <c r="E131" s="176">
        <f>E135+E139+E143</f>
        <v>0</v>
      </c>
      <c r="F131" s="176">
        <f>F135+F139+F143</f>
        <v>301359</v>
      </c>
      <c r="G131" s="176">
        <f t="shared" ref="G131:K131" si="128">G135+G139+G143</f>
        <v>60271.8</v>
      </c>
      <c r="H131" s="176">
        <f t="shared" si="128"/>
        <v>60271.8</v>
      </c>
      <c r="I131" s="176">
        <f t="shared" si="128"/>
        <v>60271.8</v>
      </c>
      <c r="J131" s="176">
        <f t="shared" si="128"/>
        <v>60271.8</v>
      </c>
      <c r="K131" s="176">
        <f t="shared" si="128"/>
        <v>60271.8</v>
      </c>
      <c r="L131" s="171" t="s">
        <v>61</v>
      </c>
      <c r="M131" s="171"/>
    </row>
    <row r="132" spans="1:13" ht="35.25" customHeight="1" x14ac:dyDescent="0.25">
      <c r="A132" s="327"/>
      <c r="B132" s="330"/>
      <c r="C132" s="171" t="s">
        <v>158</v>
      </c>
      <c r="D132" s="175" t="s">
        <v>157</v>
      </c>
      <c r="E132" s="176">
        <f>E136+E140+E144</f>
        <v>0</v>
      </c>
      <c r="F132" s="176">
        <f t="shared" ref="F132:K132" si="129">F136+F140+F144</f>
        <v>0</v>
      </c>
      <c r="G132" s="176">
        <f t="shared" si="129"/>
        <v>0</v>
      </c>
      <c r="H132" s="176">
        <f t="shared" si="129"/>
        <v>0</v>
      </c>
      <c r="I132" s="176">
        <f t="shared" si="129"/>
        <v>0</v>
      </c>
      <c r="J132" s="176">
        <f t="shared" si="129"/>
        <v>0</v>
      </c>
      <c r="K132" s="176">
        <f t="shared" si="129"/>
        <v>0</v>
      </c>
      <c r="L132" s="171" t="s">
        <v>61</v>
      </c>
      <c r="M132" s="171"/>
    </row>
    <row r="133" spans="1:13" ht="42.75" customHeight="1" x14ac:dyDescent="0.25">
      <c r="A133" s="328"/>
      <c r="B133" s="331"/>
      <c r="C133" s="171" t="s">
        <v>158</v>
      </c>
      <c r="D133" s="175" t="s">
        <v>62</v>
      </c>
      <c r="E133" s="176">
        <f>E137+E141+E145</f>
        <v>0</v>
      </c>
      <c r="F133" s="176">
        <f t="shared" ref="F133:K133" si="130">F137+F141+F145</f>
        <v>0</v>
      </c>
      <c r="G133" s="176">
        <f t="shared" si="130"/>
        <v>0</v>
      </c>
      <c r="H133" s="176">
        <f t="shared" si="130"/>
        <v>0</v>
      </c>
      <c r="I133" s="176">
        <f t="shared" si="130"/>
        <v>0</v>
      </c>
      <c r="J133" s="176">
        <f t="shared" si="130"/>
        <v>0</v>
      </c>
      <c r="K133" s="176">
        <f t="shared" si="130"/>
        <v>0</v>
      </c>
      <c r="L133" s="171" t="s">
        <v>61</v>
      </c>
      <c r="M133" s="171"/>
    </row>
    <row r="134" spans="1:13" ht="31.5" customHeight="1" x14ac:dyDescent="0.25">
      <c r="A134" s="306" t="s">
        <v>75</v>
      </c>
      <c r="B134" s="312" t="s">
        <v>292</v>
      </c>
      <c r="C134" s="73"/>
      <c r="D134" s="94" t="s">
        <v>60</v>
      </c>
      <c r="E134" s="32">
        <f>E135+E136+E137</f>
        <v>0</v>
      </c>
      <c r="F134" s="32">
        <f t="shared" ref="F134" si="131">F135+F136+F137</f>
        <v>255550</v>
      </c>
      <c r="G134" s="32">
        <f t="shared" ref="G134" si="132">G135+G136+G137</f>
        <v>51110</v>
      </c>
      <c r="H134" s="32">
        <f t="shared" ref="H134" si="133">H135+H136+H137</f>
        <v>51110</v>
      </c>
      <c r="I134" s="32">
        <f t="shared" ref="I134" si="134">I135+I136+I137</f>
        <v>51110</v>
      </c>
      <c r="J134" s="32">
        <f t="shared" ref="J134" si="135">J135+J136+J137</f>
        <v>51110</v>
      </c>
      <c r="K134" s="32">
        <f t="shared" ref="K134" si="136">K135+K136+K137</f>
        <v>51110</v>
      </c>
      <c r="L134" s="45" t="s">
        <v>61</v>
      </c>
      <c r="M134" s="320" t="str">
        <f>'[2]17 09 2014 измен сод учр 2018'!$N$11</f>
        <v xml:space="preserve">Оказание услуг и обеспечение жизнедеятельности учреждений </v>
      </c>
    </row>
    <row r="135" spans="1:13" ht="45" customHeight="1" x14ac:dyDescent="0.25">
      <c r="A135" s="307"/>
      <c r="B135" s="313"/>
      <c r="C135" s="73" t="s">
        <v>158</v>
      </c>
      <c r="D135" s="74" t="s">
        <v>156</v>
      </c>
      <c r="E135" s="79">
        <v>0</v>
      </c>
      <c r="F135" s="79">
        <f>G135+H135+I135+J135+K135</f>
        <v>255550</v>
      </c>
      <c r="G135" s="79">
        <v>51110</v>
      </c>
      <c r="H135" s="79">
        <v>51110</v>
      </c>
      <c r="I135" s="79">
        <v>51110</v>
      </c>
      <c r="J135" s="79">
        <v>51110</v>
      </c>
      <c r="K135" s="79">
        <v>51110</v>
      </c>
      <c r="L135" s="78" t="s">
        <v>61</v>
      </c>
      <c r="M135" s="321"/>
    </row>
    <row r="136" spans="1:13" ht="39.75" customHeight="1" x14ac:dyDescent="0.25">
      <c r="A136" s="307"/>
      <c r="B136" s="313"/>
      <c r="C136" s="73" t="s">
        <v>158</v>
      </c>
      <c r="D136" s="74" t="s">
        <v>157</v>
      </c>
      <c r="E136" s="79">
        <v>0</v>
      </c>
      <c r="F136" s="79">
        <f>G136+H136+I136+J136+K136</f>
        <v>0</v>
      </c>
      <c r="G136" s="79">
        <v>0</v>
      </c>
      <c r="H136" s="79">
        <v>0</v>
      </c>
      <c r="I136" s="79">
        <v>0</v>
      </c>
      <c r="J136" s="79">
        <v>0</v>
      </c>
      <c r="K136" s="79">
        <v>0</v>
      </c>
      <c r="L136" s="78" t="s">
        <v>61</v>
      </c>
      <c r="M136" s="322"/>
    </row>
    <row r="137" spans="1:13" ht="40.5" customHeight="1" x14ac:dyDescent="0.25">
      <c r="A137" s="308"/>
      <c r="B137" s="314"/>
      <c r="C137" s="78" t="s">
        <v>158</v>
      </c>
      <c r="D137" s="93" t="s">
        <v>62</v>
      </c>
      <c r="E137" s="83">
        <v>0</v>
      </c>
      <c r="F137" s="83">
        <f t="shared" ref="F137" si="137">G137+H137+I137+J137+K137</f>
        <v>0</v>
      </c>
      <c r="G137" s="83">
        <v>0</v>
      </c>
      <c r="H137" s="83">
        <v>0</v>
      </c>
      <c r="I137" s="83">
        <v>0</v>
      </c>
      <c r="J137" s="83">
        <v>0</v>
      </c>
      <c r="K137" s="83">
        <v>0</v>
      </c>
      <c r="L137" s="78" t="s">
        <v>61</v>
      </c>
      <c r="M137" s="78"/>
    </row>
    <row r="138" spans="1:13" ht="40.5" customHeight="1" x14ac:dyDescent="0.25">
      <c r="A138" s="306" t="s">
        <v>77</v>
      </c>
      <c r="B138" s="312" t="s">
        <v>177</v>
      </c>
      <c r="C138" s="165"/>
      <c r="D138" s="94" t="s">
        <v>60</v>
      </c>
      <c r="E138" s="32">
        <f>E139+E140+E141</f>
        <v>0</v>
      </c>
      <c r="F138" s="32">
        <f t="shared" ref="F138:K138" si="138">F139+F140+F141</f>
        <v>0</v>
      </c>
      <c r="G138" s="32">
        <f t="shared" si="138"/>
        <v>0</v>
      </c>
      <c r="H138" s="32">
        <f t="shared" si="138"/>
        <v>0</v>
      </c>
      <c r="I138" s="32">
        <f t="shared" si="138"/>
        <v>0</v>
      </c>
      <c r="J138" s="32">
        <f t="shared" si="138"/>
        <v>0</v>
      </c>
      <c r="K138" s="32">
        <f t="shared" si="138"/>
        <v>0</v>
      </c>
      <c r="L138" s="45" t="s">
        <v>61</v>
      </c>
      <c r="M138" s="45"/>
    </row>
    <row r="139" spans="1:13" ht="40.5" customHeight="1" x14ac:dyDescent="0.25">
      <c r="A139" s="307"/>
      <c r="B139" s="313"/>
      <c r="C139" s="165" t="s">
        <v>158</v>
      </c>
      <c r="D139" s="118" t="s">
        <v>156</v>
      </c>
      <c r="E139" s="90">
        <v>0</v>
      </c>
      <c r="F139" s="90">
        <f>G139+H139+I139+J139+K139</f>
        <v>0</v>
      </c>
      <c r="G139" s="90">
        <v>0</v>
      </c>
      <c r="H139" s="90">
        <v>0</v>
      </c>
      <c r="I139" s="90">
        <v>0</v>
      </c>
      <c r="J139" s="90">
        <v>0</v>
      </c>
      <c r="K139" s="90">
        <v>0</v>
      </c>
      <c r="L139" s="166" t="s">
        <v>61</v>
      </c>
      <c r="M139" s="166"/>
    </row>
    <row r="140" spans="1:13" ht="40.5" customHeight="1" x14ac:dyDescent="0.25">
      <c r="A140" s="307"/>
      <c r="B140" s="313"/>
      <c r="C140" s="165" t="s">
        <v>158</v>
      </c>
      <c r="D140" s="118" t="s">
        <v>157</v>
      </c>
      <c r="E140" s="90">
        <v>0</v>
      </c>
      <c r="F140" s="90">
        <f>G140+H140+I140+J140+K140</f>
        <v>0</v>
      </c>
      <c r="G140" s="90">
        <v>0</v>
      </c>
      <c r="H140" s="90">
        <v>0</v>
      </c>
      <c r="I140" s="90">
        <v>0</v>
      </c>
      <c r="J140" s="90">
        <v>0</v>
      </c>
      <c r="K140" s="90">
        <v>0</v>
      </c>
      <c r="L140" s="166" t="s">
        <v>61</v>
      </c>
      <c r="M140" s="166"/>
    </row>
    <row r="141" spans="1:13" ht="40.5" customHeight="1" x14ac:dyDescent="0.25">
      <c r="A141" s="308"/>
      <c r="B141" s="314"/>
      <c r="C141" s="166" t="s">
        <v>158</v>
      </c>
      <c r="D141" s="93" t="s">
        <v>62</v>
      </c>
      <c r="E141" s="83">
        <v>0</v>
      </c>
      <c r="F141" s="83">
        <f t="shared" ref="F141" si="139">G141+H141+I141+J141+K141</f>
        <v>0</v>
      </c>
      <c r="G141" s="83">
        <v>0</v>
      </c>
      <c r="H141" s="83">
        <v>0</v>
      </c>
      <c r="I141" s="83">
        <v>0</v>
      </c>
      <c r="J141" s="83">
        <v>0</v>
      </c>
      <c r="K141" s="83">
        <v>0</v>
      </c>
      <c r="L141" s="166" t="s">
        <v>61</v>
      </c>
      <c r="M141" s="166"/>
    </row>
    <row r="142" spans="1:13" ht="40.5" customHeight="1" x14ac:dyDescent="0.25">
      <c r="A142" s="306" t="s">
        <v>290</v>
      </c>
      <c r="B142" s="312" t="s">
        <v>291</v>
      </c>
      <c r="C142" s="135"/>
      <c r="D142" s="94" t="s">
        <v>60</v>
      </c>
      <c r="E142" s="32">
        <f>E143+E144+E145</f>
        <v>0</v>
      </c>
      <c r="F142" s="32">
        <f t="shared" ref="F142:K142" si="140">F143+F144+F145</f>
        <v>45809</v>
      </c>
      <c r="G142" s="32">
        <f t="shared" si="140"/>
        <v>9161.7999999999993</v>
      </c>
      <c r="H142" s="32">
        <f t="shared" si="140"/>
        <v>9161.7999999999993</v>
      </c>
      <c r="I142" s="32">
        <f t="shared" si="140"/>
        <v>9161.7999999999993</v>
      </c>
      <c r="J142" s="32">
        <f t="shared" si="140"/>
        <v>9161.7999999999993</v>
      </c>
      <c r="K142" s="32">
        <f t="shared" si="140"/>
        <v>9161.7999999999993</v>
      </c>
      <c r="L142" s="45" t="s">
        <v>61</v>
      </c>
      <c r="M142" s="320" t="str">
        <f>'[2]17 09 2014 измен сод учр 2018'!$N$11</f>
        <v xml:space="preserve">Оказание услуг и обеспечение жизнедеятельности учреждений </v>
      </c>
    </row>
    <row r="143" spans="1:13" ht="40.5" customHeight="1" x14ac:dyDescent="0.25">
      <c r="A143" s="307"/>
      <c r="B143" s="313"/>
      <c r="C143" s="135" t="s">
        <v>158</v>
      </c>
      <c r="D143" s="118" t="s">
        <v>156</v>
      </c>
      <c r="E143" s="90">
        <f>E147+E151+E155+E159</f>
        <v>0</v>
      </c>
      <c r="F143" s="90">
        <f>F147+F151+F155+F159</f>
        <v>45809</v>
      </c>
      <c r="G143" s="90">
        <f t="shared" ref="G143:K143" si="141">G147+G151+G155+G159</f>
        <v>9161.7999999999993</v>
      </c>
      <c r="H143" s="90">
        <f t="shared" si="141"/>
        <v>9161.7999999999993</v>
      </c>
      <c r="I143" s="90">
        <f t="shared" si="141"/>
        <v>9161.7999999999993</v>
      </c>
      <c r="J143" s="90">
        <f t="shared" si="141"/>
        <v>9161.7999999999993</v>
      </c>
      <c r="K143" s="90">
        <f t="shared" si="141"/>
        <v>9161.7999999999993</v>
      </c>
      <c r="L143" s="136" t="s">
        <v>61</v>
      </c>
      <c r="M143" s="321"/>
    </row>
    <row r="144" spans="1:13" ht="40.5" customHeight="1" x14ac:dyDescent="0.25">
      <c r="A144" s="307"/>
      <c r="B144" s="313"/>
      <c r="C144" s="135" t="s">
        <v>158</v>
      </c>
      <c r="D144" s="118" t="s">
        <v>157</v>
      </c>
      <c r="E144" s="90">
        <f>E148+E152+E156+E160</f>
        <v>0</v>
      </c>
      <c r="F144" s="90">
        <f t="shared" ref="F144:K144" si="142">F148+F152+F156+F160</f>
        <v>0</v>
      </c>
      <c r="G144" s="90">
        <f t="shared" si="142"/>
        <v>0</v>
      </c>
      <c r="H144" s="90">
        <f t="shared" si="142"/>
        <v>0</v>
      </c>
      <c r="I144" s="90">
        <f t="shared" si="142"/>
        <v>0</v>
      </c>
      <c r="J144" s="90">
        <f t="shared" si="142"/>
        <v>0</v>
      </c>
      <c r="K144" s="90">
        <f t="shared" si="142"/>
        <v>0</v>
      </c>
      <c r="L144" s="136" t="s">
        <v>61</v>
      </c>
      <c r="M144" s="322"/>
    </row>
    <row r="145" spans="1:13" ht="40.5" customHeight="1" x14ac:dyDescent="0.25">
      <c r="A145" s="308"/>
      <c r="B145" s="314"/>
      <c r="C145" s="136" t="s">
        <v>158</v>
      </c>
      <c r="D145" s="93" t="s">
        <v>62</v>
      </c>
      <c r="E145" s="83">
        <f>E149+E153+E157+E161</f>
        <v>0</v>
      </c>
      <c r="F145" s="83">
        <f t="shared" ref="F145:K145" si="143">F149+F153+F157+F161</f>
        <v>0</v>
      </c>
      <c r="G145" s="83">
        <f t="shared" si="143"/>
        <v>0</v>
      </c>
      <c r="H145" s="83">
        <f t="shared" si="143"/>
        <v>0</v>
      </c>
      <c r="I145" s="83">
        <f t="shared" si="143"/>
        <v>0</v>
      </c>
      <c r="J145" s="83">
        <f t="shared" si="143"/>
        <v>0</v>
      </c>
      <c r="K145" s="83">
        <f t="shared" si="143"/>
        <v>0</v>
      </c>
      <c r="L145" s="136" t="s">
        <v>61</v>
      </c>
      <c r="M145" s="136"/>
    </row>
    <row r="146" spans="1:13" ht="32.25" customHeight="1" x14ac:dyDescent="0.25">
      <c r="A146" s="306" t="s">
        <v>332</v>
      </c>
      <c r="B146" s="312" t="s">
        <v>323</v>
      </c>
      <c r="C146" s="165"/>
      <c r="D146" s="94" t="s">
        <v>60</v>
      </c>
      <c r="E146" s="32">
        <f>E147+E148+E149</f>
        <v>0</v>
      </c>
      <c r="F146" s="32">
        <f t="shared" ref="F146:K146" si="144">F147+F148+F149</f>
        <v>9575</v>
      </c>
      <c r="G146" s="32">
        <f t="shared" si="144"/>
        <v>1915</v>
      </c>
      <c r="H146" s="32">
        <f t="shared" si="144"/>
        <v>1915</v>
      </c>
      <c r="I146" s="32">
        <f t="shared" si="144"/>
        <v>1915</v>
      </c>
      <c r="J146" s="32">
        <f t="shared" si="144"/>
        <v>1915</v>
      </c>
      <c r="K146" s="32">
        <f t="shared" si="144"/>
        <v>1915</v>
      </c>
      <c r="L146" s="45" t="s">
        <v>61</v>
      </c>
      <c r="M146" s="320" t="str">
        <f>'[2]17 09 2014 измен сод учр 2018'!$N$11</f>
        <v xml:space="preserve">Оказание услуг и обеспечение жизнедеятельности учреждений </v>
      </c>
    </row>
    <row r="147" spans="1:13" ht="42.75" customHeight="1" x14ac:dyDescent="0.25">
      <c r="A147" s="307"/>
      <c r="B147" s="313"/>
      <c r="C147" s="165" t="s">
        <v>158</v>
      </c>
      <c r="D147" s="118" t="s">
        <v>156</v>
      </c>
      <c r="E147" s="90">
        <v>0</v>
      </c>
      <c r="F147" s="90">
        <f>G147+H147+I147+J147+K147</f>
        <v>9575</v>
      </c>
      <c r="G147" s="90">
        <v>1915</v>
      </c>
      <c r="H147" s="90">
        <v>1915</v>
      </c>
      <c r="I147" s="90">
        <v>1915</v>
      </c>
      <c r="J147" s="90">
        <v>1915</v>
      </c>
      <c r="K147" s="90">
        <v>1915</v>
      </c>
      <c r="L147" s="166" t="s">
        <v>61</v>
      </c>
      <c r="M147" s="321"/>
    </row>
    <row r="148" spans="1:13" ht="39.75" customHeight="1" x14ac:dyDescent="0.25">
      <c r="A148" s="307"/>
      <c r="B148" s="313"/>
      <c r="C148" s="165" t="s">
        <v>158</v>
      </c>
      <c r="D148" s="118" t="s">
        <v>157</v>
      </c>
      <c r="E148" s="90">
        <v>0</v>
      </c>
      <c r="F148" s="90">
        <f>G148+H148+I148+J148+K148</f>
        <v>0</v>
      </c>
      <c r="G148" s="90">
        <v>0</v>
      </c>
      <c r="H148" s="90">
        <v>0</v>
      </c>
      <c r="I148" s="90">
        <v>0</v>
      </c>
      <c r="J148" s="90">
        <v>0</v>
      </c>
      <c r="K148" s="90">
        <v>0</v>
      </c>
      <c r="L148" s="166" t="s">
        <v>61</v>
      </c>
      <c r="M148" s="321"/>
    </row>
    <row r="149" spans="1:13" ht="42.75" customHeight="1" x14ac:dyDescent="0.25">
      <c r="A149" s="308"/>
      <c r="B149" s="314"/>
      <c r="C149" s="166" t="s">
        <v>158</v>
      </c>
      <c r="D149" s="93" t="s">
        <v>62</v>
      </c>
      <c r="E149" s="83">
        <v>0</v>
      </c>
      <c r="F149" s="83">
        <f t="shared" ref="F149" si="145">G149+H149+I149+J149+K149</f>
        <v>0</v>
      </c>
      <c r="G149" s="83">
        <v>0</v>
      </c>
      <c r="H149" s="83">
        <v>0</v>
      </c>
      <c r="I149" s="83">
        <v>0</v>
      </c>
      <c r="J149" s="83">
        <v>0</v>
      </c>
      <c r="K149" s="83">
        <v>0</v>
      </c>
      <c r="L149" s="166" t="s">
        <v>61</v>
      </c>
      <c r="M149" s="322"/>
    </row>
    <row r="150" spans="1:13" ht="31.5" customHeight="1" x14ac:dyDescent="0.25">
      <c r="A150" s="306" t="s">
        <v>333</v>
      </c>
      <c r="B150" s="341" t="s">
        <v>411</v>
      </c>
      <c r="C150" s="165"/>
      <c r="D150" s="94" t="s">
        <v>60</v>
      </c>
      <c r="E150" s="32">
        <f>E151+E152+E153</f>
        <v>0</v>
      </c>
      <c r="F150" s="32">
        <f t="shared" ref="F150:K150" si="146">F151+F152+F153</f>
        <v>14991</v>
      </c>
      <c r="G150" s="32">
        <f t="shared" si="146"/>
        <v>2998.2</v>
      </c>
      <c r="H150" s="32">
        <f t="shared" si="146"/>
        <v>2998.2</v>
      </c>
      <c r="I150" s="32">
        <f t="shared" si="146"/>
        <v>2998.2</v>
      </c>
      <c r="J150" s="32">
        <f t="shared" si="146"/>
        <v>2998.2</v>
      </c>
      <c r="K150" s="32">
        <f t="shared" si="146"/>
        <v>2998.2</v>
      </c>
      <c r="L150" s="45" t="s">
        <v>61</v>
      </c>
      <c r="M150" s="320" t="str">
        <f>'[2]17 09 2014 измен сод учр 2018'!$N$11</f>
        <v xml:space="preserve">Оказание услуг и обеспечение жизнедеятельности учреждений </v>
      </c>
    </row>
    <row r="151" spans="1:13" ht="42.75" customHeight="1" x14ac:dyDescent="0.25">
      <c r="A151" s="307"/>
      <c r="B151" s="342"/>
      <c r="C151" s="165" t="s">
        <v>158</v>
      </c>
      <c r="D151" s="118" t="s">
        <v>156</v>
      </c>
      <c r="E151" s="90">
        <v>0</v>
      </c>
      <c r="F151" s="90">
        <f>G151+H151+I151+J151+K151</f>
        <v>14991</v>
      </c>
      <c r="G151" s="90">
        <v>2998.2</v>
      </c>
      <c r="H151" s="90">
        <v>2998.2</v>
      </c>
      <c r="I151" s="90">
        <v>2998.2</v>
      </c>
      <c r="J151" s="90">
        <v>2998.2</v>
      </c>
      <c r="K151" s="90">
        <v>2998.2</v>
      </c>
      <c r="L151" s="166" t="s">
        <v>61</v>
      </c>
      <c r="M151" s="321"/>
    </row>
    <row r="152" spans="1:13" ht="42.75" customHeight="1" x14ac:dyDescent="0.25">
      <c r="A152" s="307"/>
      <c r="B152" s="342"/>
      <c r="C152" s="165" t="s">
        <v>158</v>
      </c>
      <c r="D152" s="118" t="s">
        <v>157</v>
      </c>
      <c r="E152" s="90">
        <v>0</v>
      </c>
      <c r="F152" s="90">
        <f>G152+H152+I152+J152+K152</f>
        <v>0</v>
      </c>
      <c r="G152" s="90">
        <v>0</v>
      </c>
      <c r="H152" s="90">
        <v>0</v>
      </c>
      <c r="I152" s="90">
        <v>0</v>
      </c>
      <c r="J152" s="90">
        <v>0</v>
      </c>
      <c r="K152" s="90">
        <v>0</v>
      </c>
      <c r="L152" s="166" t="s">
        <v>61</v>
      </c>
      <c r="M152" s="321"/>
    </row>
    <row r="153" spans="1:13" ht="42.75" customHeight="1" x14ac:dyDescent="0.25">
      <c r="A153" s="308"/>
      <c r="B153" s="343"/>
      <c r="C153" s="166" t="s">
        <v>158</v>
      </c>
      <c r="D153" s="93" t="s">
        <v>62</v>
      </c>
      <c r="E153" s="83">
        <v>0</v>
      </c>
      <c r="F153" s="83">
        <f t="shared" ref="F153" si="147">G153+H153+I153+J153+K153</f>
        <v>0</v>
      </c>
      <c r="G153" s="83">
        <v>0</v>
      </c>
      <c r="H153" s="83">
        <v>0</v>
      </c>
      <c r="I153" s="83">
        <v>0</v>
      </c>
      <c r="J153" s="83">
        <v>0</v>
      </c>
      <c r="K153" s="83">
        <v>0</v>
      </c>
      <c r="L153" s="166" t="s">
        <v>61</v>
      </c>
      <c r="M153" s="322"/>
    </row>
    <row r="154" spans="1:13" ht="42.75" customHeight="1" x14ac:dyDescent="0.25">
      <c r="A154" s="306" t="s">
        <v>334</v>
      </c>
      <c r="B154" s="312" t="s">
        <v>359</v>
      </c>
      <c r="C154" s="178"/>
      <c r="D154" s="94" t="s">
        <v>60</v>
      </c>
      <c r="E154" s="32">
        <f>E155+E156+E157</f>
        <v>0</v>
      </c>
      <c r="F154" s="32">
        <f t="shared" ref="F154:K154" si="148">F155+F156+F157</f>
        <v>790</v>
      </c>
      <c r="G154" s="32">
        <f t="shared" si="148"/>
        <v>158</v>
      </c>
      <c r="H154" s="32">
        <f t="shared" si="148"/>
        <v>158</v>
      </c>
      <c r="I154" s="32">
        <f t="shared" si="148"/>
        <v>158</v>
      </c>
      <c r="J154" s="32">
        <f t="shared" si="148"/>
        <v>158</v>
      </c>
      <c r="K154" s="32">
        <f t="shared" si="148"/>
        <v>158</v>
      </c>
      <c r="L154" s="45" t="s">
        <v>61</v>
      </c>
      <c r="M154" s="320" t="str">
        <f>'[2]17 09 2014 измен сод учр 2018'!$N$11</f>
        <v xml:space="preserve">Оказание услуг и обеспечение жизнедеятельности учреждений </v>
      </c>
    </row>
    <row r="155" spans="1:13" ht="42.75" customHeight="1" x14ac:dyDescent="0.25">
      <c r="A155" s="307"/>
      <c r="B155" s="313"/>
      <c r="C155" s="178" t="s">
        <v>158</v>
      </c>
      <c r="D155" s="118" t="s">
        <v>156</v>
      </c>
      <c r="E155" s="90">
        <v>0</v>
      </c>
      <c r="F155" s="90">
        <f>G155+H155+I155+J155+K155</f>
        <v>790</v>
      </c>
      <c r="G155" s="90">
        <v>158</v>
      </c>
      <c r="H155" s="90">
        <v>158</v>
      </c>
      <c r="I155" s="90">
        <v>158</v>
      </c>
      <c r="J155" s="90">
        <v>158</v>
      </c>
      <c r="K155" s="90">
        <v>158</v>
      </c>
      <c r="L155" s="181" t="s">
        <v>61</v>
      </c>
      <c r="M155" s="321"/>
    </row>
    <row r="156" spans="1:13" ht="42.75" customHeight="1" x14ac:dyDescent="0.25">
      <c r="A156" s="307"/>
      <c r="B156" s="313"/>
      <c r="C156" s="178" t="s">
        <v>158</v>
      </c>
      <c r="D156" s="118" t="s">
        <v>157</v>
      </c>
      <c r="E156" s="90">
        <v>0</v>
      </c>
      <c r="F156" s="90">
        <f>G156+H156+I156+J156+K156</f>
        <v>0</v>
      </c>
      <c r="G156" s="90">
        <v>0</v>
      </c>
      <c r="H156" s="90">
        <v>0</v>
      </c>
      <c r="I156" s="90">
        <v>0</v>
      </c>
      <c r="J156" s="90">
        <v>0</v>
      </c>
      <c r="K156" s="90">
        <v>0</v>
      </c>
      <c r="L156" s="181" t="s">
        <v>61</v>
      </c>
      <c r="M156" s="321"/>
    </row>
    <row r="157" spans="1:13" ht="42.75" customHeight="1" x14ac:dyDescent="0.25">
      <c r="A157" s="308"/>
      <c r="B157" s="314"/>
      <c r="C157" s="181" t="s">
        <v>158</v>
      </c>
      <c r="D157" s="93" t="s">
        <v>62</v>
      </c>
      <c r="E157" s="83">
        <v>0</v>
      </c>
      <c r="F157" s="83">
        <f t="shared" ref="F157" si="149">G157+H157+I157+J157+K157</f>
        <v>0</v>
      </c>
      <c r="G157" s="83">
        <v>0</v>
      </c>
      <c r="H157" s="83">
        <v>0</v>
      </c>
      <c r="I157" s="83">
        <v>0</v>
      </c>
      <c r="J157" s="83">
        <v>0</v>
      </c>
      <c r="K157" s="83">
        <v>0</v>
      </c>
      <c r="L157" s="181" t="s">
        <v>61</v>
      </c>
      <c r="M157" s="322"/>
    </row>
    <row r="158" spans="1:13" ht="30" customHeight="1" x14ac:dyDescent="0.25">
      <c r="A158" s="306" t="s">
        <v>338</v>
      </c>
      <c r="B158" s="312" t="s">
        <v>360</v>
      </c>
      <c r="C158" s="165"/>
      <c r="D158" s="94" t="s">
        <v>60</v>
      </c>
      <c r="E158" s="32">
        <f>E159+E160+E161</f>
        <v>0</v>
      </c>
      <c r="F158" s="32">
        <f t="shared" ref="F158:K158" si="150">F159+F160+F161</f>
        <v>20453</v>
      </c>
      <c r="G158" s="32">
        <f t="shared" si="150"/>
        <v>4090.6</v>
      </c>
      <c r="H158" s="32">
        <f t="shared" si="150"/>
        <v>4090.6</v>
      </c>
      <c r="I158" s="32">
        <f t="shared" si="150"/>
        <v>4090.6</v>
      </c>
      <c r="J158" s="32">
        <f t="shared" si="150"/>
        <v>4090.6</v>
      </c>
      <c r="K158" s="32">
        <f t="shared" si="150"/>
        <v>4090.6</v>
      </c>
      <c r="L158" s="45" t="s">
        <v>61</v>
      </c>
      <c r="M158" s="320" t="str">
        <f>'[2]17 09 2014 измен сод учр 2018'!$N$11</f>
        <v xml:space="preserve">Оказание услуг и обеспечение жизнедеятельности учреждений </v>
      </c>
    </row>
    <row r="159" spans="1:13" ht="42.75" customHeight="1" x14ac:dyDescent="0.25">
      <c r="A159" s="307"/>
      <c r="B159" s="313"/>
      <c r="C159" s="165" t="s">
        <v>158</v>
      </c>
      <c r="D159" s="118" t="s">
        <v>156</v>
      </c>
      <c r="E159" s="90">
        <v>0</v>
      </c>
      <c r="F159" s="90">
        <f>+F163+F167+F171+F175+F179+F183</f>
        <v>20453</v>
      </c>
      <c r="G159" s="90">
        <f>+G163+G167+G171+G175+G179+G183</f>
        <v>4090.6</v>
      </c>
      <c r="H159" s="90">
        <f t="shared" ref="H159:K159" si="151">+H163+H167+H171+H175+H179+H183</f>
        <v>4090.6</v>
      </c>
      <c r="I159" s="90">
        <f t="shared" si="151"/>
        <v>4090.6</v>
      </c>
      <c r="J159" s="90">
        <f t="shared" si="151"/>
        <v>4090.6</v>
      </c>
      <c r="K159" s="90">
        <f t="shared" si="151"/>
        <v>4090.6</v>
      </c>
      <c r="L159" s="166" t="s">
        <v>61</v>
      </c>
      <c r="M159" s="321"/>
    </row>
    <row r="160" spans="1:13" ht="42.75" customHeight="1" x14ac:dyDescent="0.25">
      <c r="A160" s="307"/>
      <c r="B160" s="313"/>
      <c r="C160" s="165" t="s">
        <v>158</v>
      </c>
      <c r="D160" s="118" t="s">
        <v>157</v>
      </c>
      <c r="E160" s="90">
        <v>0</v>
      </c>
      <c r="F160" s="90">
        <f>G160+H160+I160+J160+K160</f>
        <v>0</v>
      </c>
      <c r="G160" s="90">
        <v>0</v>
      </c>
      <c r="H160" s="90">
        <v>0</v>
      </c>
      <c r="I160" s="90">
        <v>0</v>
      </c>
      <c r="J160" s="90">
        <v>0</v>
      </c>
      <c r="K160" s="90">
        <v>0</v>
      </c>
      <c r="L160" s="166" t="s">
        <v>61</v>
      </c>
      <c r="M160" s="321"/>
    </row>
    <row r="161" spans="1:13" ht="42.75" customHeight="1" x14ac:dyDescent="0.25">
      <c r="A161" s="308"/>
      <c r="B161" s="314"/>
      <c r="C161" s="166" t="s">
        <v>158</v>
      </c>
      <c r="D161" s="93" t="s">
        <v>62</v>
      </c>
      <c r="E161" s="83">
        <v>0</v>
      </c>
      <c r="F161" s="83">
        <f t="shared" ref="F161" si="152">G161+H161+I161+J161+K161</f>
        <v>0</v>
      </c>
      <c r="G161" s="83">
        <v>0</v>
      </c>
      <c r="H161" s="83">
        <v>0</v>
      </c>
      <c r="I161" s="83">
        <v>0</v>
      </c>
      <c r="J161" s="83">
        <v>0</v>
      </c>
      <c r="K161" s="83">
        <v>0</v>
      </c>
      <c r="L161" s="166" t="s">
        <v>61</v>
      </c>
      <c r="M161" s="322"/>
    </row>
    <row r="162" spans="1:13" ht="42.75" customHeight="1" x14ac:dyDescent="0.25">
      <c r="A162" s="306" t="s">
        <v>414</v>
      </c>
      <c r="B162" s="312" t="s">
        <v>415</v>
      </c>
      <c r="C162" s="226"/>
      <c r="D162" s="94" t="s">
        <v>60</v>
      </c>
      <c r="E162" s="32">
        <f>E163+E164+E165</f>
        <v>0</v>
      </c>
      <c r="F162" s="32">
        <f t="shared" ref="F162:K162" si="153">F163+F164+F165</f>
        <v>2103</v>
      </c>
      <c r="G162" s="32">
        <f t="shared" si="153"/>
        <v>420.6</v>
      </c>
      <c r="H162" s="32">
        <f t="shared" si="153"/>
        <v>420.6</v>
      </c>
      <c r="I162" s="32">
        <f t="shared" si="153"/>
        <v>420.6</v>
      </c>
      <c r="J162" s="32">
        <f t="shared" si="153"/>
        <v>420.6</v>
      </c>
      <c r="K162" s="32">
        <f t="shared" si="153"/>
        <v>420.6</v>
      </c>
      <c r="L162" s="45" t="s">
        <v>61</v>
      </c>
      <c r="M162" s="320" t="str">
        <f>'[2]17 09 2014 измен сод учр 2018'!$N$11</f>
        <v xml:space="preserve">Оказание услуг и обеспечение жизнедеятельности учреждений </v>
      </c>
    </row>
    <row r="163" spans="1:13" ht="42.75" customHeight="1" x14ac:dyDescent="0.25">
      <c r="A163" s="307"/>
      <c r="B163" s="313"/>
      <c r="C163" s="226" t="s">
        <v>158</v>
      </c>
      <c r="D163" s="118" t="s">
        <v>156</v>
      </c>
      <c r="E163" s="90">
        <v>0</v>
      </c>
      <c r="F163" s="90">
        <f>G163+H163+I163+J163+K163</f>
        <v>2103</v>
      </c>
      <c r="G163" s="90">
        <v>420.6</v>
      </c>
      <c r="H163" s="90">
        <v>420.6</v>
      </c>
      <c r="I163" s="90">
        <v>420.6</v>
      </c>
      <c r="J163" s="90">
        <v>420.6</v>
      </c>
      <c r="K163" s="90">
        <v>420.6</v>
      </c>
      <c r="L163" s="227" t="s">
        <v>61</v>
      </c>
      <c r="M163" s="321"/>
    </row>
    <row r="164" spans="1:13" ht="42.75" customHeight="1" x14ac:dyDescent="0.25">
      <c r="A164" s="307"/>
      <c r="B164" s="313"/>
      <c r="C164" s="226" t="s">
        <v>158</v>
      </c>
      <c r="D164" s="118" t="s">
        <v>157</v>
      </c>
      <c r="E164" s="90">
        <v>0</v>
      </c>
      <c r="F164" s="90">
        <f>G164+H164+I164+J164+K164</f>
        <v>0</v>
      </c>
      <c r="G164" s="90">
        <v>0</v>
      </c>
      <c r="H164" s="90">
        <v>0</v>
      </c>
      <c r="I164" s="90">
        <v>0</v>
      </c>
      <c r="J164" s="90">
        <v>0</v>
      </c>
      <c r="K164" s="90">
        <v>0</v>
      </c>
      <c r="L164" s="227" t="s">
        <v>61</v>
      </c>
      <c r="M164" s="321"/>
    </row>
    <row r="165" spans="1:13" ht="42.75" customHeight="1" x14ac:dyDescent="0.25">
      <c r="A165" s="308"/>
      <c r="B165" s="314"/>
      <c r="C165" s="227" t="s">
        <v>158</v>
      </c>
      <c r="D165" s="93" t="s">
        <v>62</v>
      </c>
      <c r="E165" s="83">
        <v>0</v>
      </c>
      <c r="F165" s="83">
        <f t="shared" ref="F165" si="154">G165+H165+I165+J165+K165</f>
        <v>0</v>
      </c>
      <c r="G165" s="83">
        <v>0</v>
      </c>
      <c r="H165" s="83">
        <v>0</v>
      </c>
      <c r="I165" s="83">
        <v>0</v>
      </c>
      <c r="J165" s="83">
        <v>0</v>
      </c>
      <c r="K165" s="83">
        <v>0</v>
      </c>
      <c r="L165" s="227" t="s">
        <v>61</v>
      </c>
      <c r="M165" s="322"/>
    </row>
    <row r="166" spans="1:13" ht="42.75" customHeight="1" x14ac:dyDescent="0.25">
      <c r="A166" s="306" t="s">
        <v>416</v>
      </c>
      <c r="B166" s="312" t="s">
        <v>417</v>
      </c>
      <c r="C166" s="226"/>
      <c r="D166" s="94" t="s">
        <v>60</v>
      </c>
      <c r="E166" s="32">
        <f>E167+E168+E169</f>
        <v>0</v>
      </c>
      <c r="F166" s="32">
        <f t="shared" ref="F166:K166" si="155">F167+F168+F169</f>
        <v>6500</v>
      </c>
      <c r="G166" s="32">
        <f t="shared" si="155"/>
        <v>1300</v>
      </c>
      <c r="H166" s="32">
        <f t="shared" si="155"/>
        <v>1300</v>
      </c>
      <c r="I166" s="32">
        <f t="shared" si="155"/>
        <v>1300</v>
      </c>
      <c r="J166" s="32">
        <f t="shared" si="155"/>
        <v>1300</v>
      </c>
      <c r="K166" s="32">
        <f t="shared" si="155"/>
        <v>1300</v>
      </c>
      <c r="L166" s="45" t="s">
        <v>61</v>
      </c>
      <c r="M166" s="320" t="str">
        <f>'[2]17 09 2014 измен сод учр 2018'!$N$11</f>
        <v xml:space="preserve">Оказание услуг и обеспечение жизнедеятельности учреждений </v>
      </c>
    </row>
    <row r="167" spans="1:13" ht="42.75" customHeight="1" x14ac:dyDescent="0.25">
      <c r="A167" s="307"/>
      <c r="B167" s="313"/>
      <c r="C167" s="226" t="s">
        <v>158</v>
      </c>
      <c r="D167" s="118" t="s">
        <v>156</v>
      </c>
      <c r="E167" s="90">
        <v>0</v>
      </c>
      <c r="F167" s="90">
        <f>G167+H167+I167+J167+K167</f>
        <v>6500</v>
      </c>
      <c r="G167" s="90">
        <v>1300</v>
      </c>
      <c r="H167" s="90">
        <v>1300</v>
      </c>
      <c r="I167" s="90">
        <v>1300</v>
      </c>
      <c r="J167" s="90">
        <v>1300</v>
      </c>
      <c r="K167" s="90">
        <v>1300</v>
      </c>
      <c r="L167" s="227" t="s">
        <v>61</v>
      </c>
      <c r="M167" s="321"/>
    </row>
    <row r="168" spans="1:13" ht="42.75" customHeight="1" x14ac:dyDescent="0.25">
      <c r="A168" s="307"/>
      <c r="B168" s="313"/>
      <c r="C168" s="226" t="s">
        <v>158</v>
      </c>
      <c r="D168" s="118" t="s">
        <v>157</v>
      </c>
      <c r="E168" s="90">
        <v>0</v>
      </c>
      <c r="F168" s="90">
        <f>G168+H168+I168+J168+K168</f>
        <v>0</v>
      </c>
      <c r="G168" s="90">
        <v>0</v>
      </c>
      <c r="H168" s="90">
        <v>0</v>
      </c>
      <c r="I168" s="90">
        <v>0</v>
      </c>
      <c r="J168" s="90">
        <v>0</v>
      </c>
      <c r="K168" s="90">
        <v>0</v>
      </c>
      <c r="L168" s="227" t="s">
        <v>61</v>
      </c>
      <c r="M168" s="321"/>
    </row>
    <row r="169" spans="1:13" ht="42.75" customHeight="1" x14ac:dyDescent="0.25">
      <c r="A169" s="308"/>
      <c r="B169" s="314"/>
      <c r="C169" s="227" t="s">
        <v>158</v>
      </c>
      <c r="D169" s="93" t="s">
        <v>62</v>
      </c>
      <c r="E169" s="83">
        <v>0</v>
      </c>
      <c r="F169" s="83">
        <f t="shared" ref="F169" si="156">G169+H169+I169+J169+K169</f>
        <v>0</v>
      </c>
      <c r="G169" s="83">
        <v>0</v>
      </c>
      <c r="H169" s="83">
        <v>0</v>
      </c>
      <c r="I169" s="83">
        <v>0</v>
      </c>
      <c r="J169" s="83">
        <v>0</v>
      </c>
      <c r="K169" s="83">
        <v>0</v>
      </c>
      <c r="L169" s="227" t="s">
        <v>61</v>
      </c>
      <c r="M169" s="322"/>
    </row>
    <row r="170" spans="1:13" ht="42.75" customHeight="1" x14ac:dyDescent="0.25">
      <c r="A170" s="306" t="s">
        <v>418</v>
      </c>
      <c r="B170" s="312" t="s">
        <v>419</v>
      </c>
      <c r="C170" s="226"/>
      <c r="D170" s="94" t="s">
        <v>60</v>
      </c>
      <c r="E170" s="32">
        <f>E171+E172+E173</f>
        <v>0</v>
      </c>
      <c r="F170" s="32">
        <f t="shared" ref="F170:K170" si="157">F171+F172+F173</f>
        <v>100</v>
      </c>
      <c r="G170" s="32">
        <f t="shared" si="157"/>
        <v>20</v>
      </c>
      <c r="H170" s="32">
        <f t="shared" si="157"/>
        <v>20</v>
      </c>
      <c r="I170" s="32">
        <f t="shared" si="157"/>
        <v>20</v>
      </c>
      <c r="J170" s="32">
        <f t="shared" si="157"/>
        <v>20</v>
      </c>
      <c r="K170" s="32">
        <f t="shared" si="157"/>
        <v>20</v>
      </c>
      <c r="L170" s="45" t="s">
        <v>61</v>
      </c>
      <c r="M170" s="320" t="str">
        <f>'[2]17 09 2014 измен сод учр 2018'!$N$11</f>
        <v xml:space="preserve">Оказание услуг и обеспечение жизнедеятельности учреждений </v>
      </c>
    </row>
    <row r="171" spans="1:13" ht="42.75" customHeight="1" x14ac:dyDescent="0.25">
      <c r="A171" s="307"/>
      <c r="B171" s="313"/>
      <c r="C171" s="226" t="s">
        <v>158</v>
      </c>
      <c r="D171" s="118" t="s">
        <v>156</v>
      </c>
      <c r="E171" s="90">
        <v>0</v>
      </c>
      <c r="F171" s="90">
        <f>G171+H171+I171+J171+K171</f>
        <v>100</v>
      </c>
      <c r="G171" s="90">
        <v>20</v>
      </c>
      <c r="H171" s="90">
        <v>20</v>
      </c>
      <c r="I171" s="90">
        <v>20</v>
      </c>
      <c r="J171" s="90">
        <v>20</v>
      </c>
      <c r="K171" s="90">
        <v>20</v>
      </c>
      <c r="L171" s="227" t="s">
        <v>61</v>
      </c>
      <c r="M171" s="321"/>
    </row>
    <row r="172" spans="1:13" ht="42.75" customHeight="1" x14ac:dyDescent="0.25">
      <c r="A172" s="307"/>
      <c r="B172" s="313"/>
      <c r="C172" s="226" t="s">
        <v>158</v>
      </c>
      <c r="D172" s="118" t="s">
        <v>157</v>
      </c>
      <c r="E172" s="90">
        <v>0</v>
      </c>
      <c r="F172" s="90">
        <f>G172+H172+I172+J172+K172</f>
        <v>0</v>
      </c>
      <c r="G172" s="90">
        <v>0</v>
      </c>
      <c r="H172" s="90">
        <v>0</v>
      </c>
      <c r="I172" s="90">
        <v>0</v>
      </c>
      <c r="J172" s="90">
        <v>0</v>
      </c>
      <c r="K172" s="90">
        <v>0</v>
      </c>
      <c r="L172" s="227" t="s">
        <v>61</v>
      </c>
      <c r="M172" s="321"/>
    </row>
    <row r="173" spans="1:13" ht="42.75" customHeight="1" x14ac:dyDescent="0.25">
      <c r="A173" s="308"/>
      <c r="B173" s="314"/>
      <c r="C173" s="227" t="s">
        <v>158</v>
      </c>
      <c r="D173" s="93" t="s">
        <v>62</v>
      </c>
      <c r="E173" s="83">
        <v>0</v>
      </c>
      <c r="F173" s="83">
        <f t="shared" ref="F173" si="158">G173+H173+I173+J173+K173</f>
        <v>0</v>
      </c>
      <c r="G173" s="83">
        <v>0</v>
      </c>
      <c r="H173" s="83">
        <v>0</v>
      </c>
      <c r="I173" s="83">
        <v>0</v>
      </c>
      <c r="J173" s="83">
        <v>0</v>
      </c>
      <c r="K173" s="83">
        <v>0</v>
      </c>
      <c r="L173" s="227" t="s">
        <v>61</v>
      </c>
      <c r="M173" s="322"/>
    </row>
    <row r="174" spans="1:13" ht="42.75" customHeight="1" x14ac:dyDescent="0.25">
      <c r="A174" s="306" t="s">
        <v>420</v>
      </c>
      <c r="B174" s="312" t="s">
        <v>421</v>
      </c>
      <c r="C174" s="226"/>
      <c r="D174" s="94" t="s">
        <v>60</v>
      </c>
      <c r="E174" s="32">
        <f>E175+E176+E177</f>
        <v>0</v>
      </c>
      <c r="F174" s="32">
        <f t="shared" ref="F174:K174" si="159">F175+F176+F177</f>
        <v>750</v>
      </c>
      <c r="G174" s="32">
        <f t="shared" si="159"/>
        <v>150</v>
      </c>
      <c r="H174" s="32">
        <f t="shared" si="159"/>
        <v>150</v>
      </c>
      <c r="I174" s="32">
        <f t="shared" si="159"/>
        <v>150</v>
      </c>
      <c r="J174" s="32">
        <f t="shared" si="159"/>
        <v>150</v>
      </c>
      <c r="K174" s="32">
        <f t="shared" si="159"/>
        <v>150</v>
      </c>
      <c r="L174" s="45" t="s">
        <v>61</v>
      </c>
      <c r="M174" s="320" t="str">
        <f>'[2]17 09 2014 измен сод учр 2018'!$N$11</f>
        <v xml:space="preserve">Оказание услуг и обеспечение жизнедеятельности учреждений </v>
      </c>
    </row>
    <row r="175" spans="1:13" ht="42.75" customHeight="1" x14ac:dyDescent="0.25">
      <c r="A175" s="307"/>
      <c r="B175" s="313"/>
      <c r="C175" s="226" t="s">
        <v>158</v>
      </c>
      <c r="D175" s="118" t="s">
        <v>156</v>
      </c>
      <c r="E175" s="90">
        <v>0</v>
      </c>
      <c r="F175" s="90">
        <f>G175+H175+I175+J175+K175</f>
        <v>750</v>
      </c>
      <c r="G175" s="90">
        <v>150</v>
      </c>
      <c r="H175" s="90">
        <v>150</v>
      </c>
      <c r="I175" s="90">
        <v>150</v>
      </c>
      <c r="J175" s="90">
        <v>150</v>
      </c>
      <c r="K175" s="90">
        <v>150</v>
      </c>
      <c r="L175" s="227" t="s">
        <v>61</v>
      </c>
      <c r="M175" s="321"/>
    </row>
    <row r="176" spans="1:13" ht="42.75" customHeight="1" x14ac:dyDescent="0.25">
      <c r="A176" s="307"/>
      <c r="B176" s="313"/>
      <c r="C176" s="226" t="s">
        <v>158</v>
      </c>
      <c r="D176" s="118" t="s">
        <v>157</v>
      </c>
      <c r="E176" s="90">
        <v>0</v>
      </c>
      <c r="F176" s="90">
        <f>G176+H176+I176+J176+K176</f>
        <v>0</v>
      </c>
      <c r="G176" s="90">
        <v>0</v>
      </c>
      <c r="H176" s="90">
        <v>0</v>
      </c>
      <c r="I176" s="90">
        <v>0</v>
      </c>
      <c r="J176" s="90">
        <v>0</v>
      </c>
      <c r="K176" s="90">
        <v>0</v>
      </c>
      <c r="L176" s="227" t="s">
        <v>61</v>
      </c>
      <c r="M176" s="321"/>
    </row>
    <row r="177" spans="1:13" ht="42.75" customHeight="1" x14ac:dyDescent="0.25">
      <c r="A177" s="308"/>
      <c r="B177" s="314"/>
      <c r="C177" s="227" t="s">
        <v>158</v>
      </c>
      <c r="D177" s="93" t="s">
        <v>62</v>
      </c>
      <c r="E177" s="83">
        <v>0</v>
      </c>
      <c r="F177" s="83">
        <f t="shared" ref="F177" si="160">G177+H177+I177+J177+K177</f>
        <v>0</v>
      </c>
      <c r="G177" s="83">
        <v>0</v>
      </c>
      <c r="H177" s="83">
        <v>0</v>
      </c>
      <c r="I177" s="83">
        <v>0</v>
      </c>
      <c r="J177" s="83">
        <v>0</v>
      </c>
      <c r="K177" s="83">
        <v>0</v>
      </c>
      <c r="L177" s="227" t="s">
        <v>61</v>
      </c>
      <c r="M177" s="322"/>
    </row>
    <row r="178" spans="1:13" ht="42.75" customHeight="1" x14ac:dyDescent="0.25">
      <c r="A178" s="306" t="s">
        <v>422</v>
      </c>
      <c r="B178" s="312" t="s">
        <v>424</v>
      </c>
      <c r="C178" s="226"/>
      <c r="D178" s="94" t="s">
        <v>60</v>
      </c>
      <c r="E178" s="32">
        <f>E179+E180+E181</f>
        <v>0</v>
      </c>
      <c r="F178" s="32">
        <f t="shared" ref="F178:K178" si="161">F179+F180+F181</f>
        <v>3450</v>
      </c>
      <c r="G178" s="32">
        <f t="shared" si="161"/>
        <v>690</v>
      </c>
      <c r="H178" s="32">
        <f t="shared" si="161"/>
        <v>690</v>
      </c>
      <c r="I178" s="32">
        <f t="shared" si="161"/>
        <v>690</v>
      </c>
      <c r="J178" s="32">
        <f t="shared" si="161"/>
        <v>690</v>
      </c>
      <c r="K178" s="32">
        <f t="shared" si="161"/>
        <v>690</v>
      </c>
      <c r="L178" s="45" t="s">
        <v>61</v>
      </c>
      <c r="M178" s="320" t="str">
        <f>'[2]17 09 2014 измен сод учр 2018'!$N$11</f>
        <v xml:space="preserve">Оказание услуг и обеспечение жизнедеятельности учреждений </v>
      </c>
    </row>
    <row r="179" spans="1:13" ht="42.75" customHeight="1" x14ac:dyDescent="0.25">
      <c r="A179" s="307"/>
      <c r="B179" s="313"/>
      <c r="C179" s="226" t="s">
        <v>158</v>
      </c>
      <c r="D179" s="118" t="s">
        <v>156</v>
      </c>
      <c r="E179" s="90">
        <v>0</v>
      </c>
      <c r="F179" s="90">
        <f>G179+H179+I179+J179+K179</f>
        <v>3450</v>
      </c>
      <c r="G179" s="90">
        <v>690</v>
      </c>
      <c r="H179" s="90">
        <v>690</v>
      </c>
      <c r="I179" s="90">
        <v>690</v>
      </c>
      <c r="J179" s="90">
        <v>690</v>
      </c>
      <c r="K179" s="90">
        <v>690</v>
      </c>
      <c r="L179" s="227" t="s">
        <v>61</v>
      </c>
      <c r="M179" s="321"/>
    </row>
    <row r="180" spans="1:13" ht="42.75" customHeight="1" x14ac:dyDescent="0.25">
      <c r="A180" s="307"/>
      <c r="B180" s="313"/>
      <c r="C180" s="226" t="s">
        <v>158</v>
      </c>
      <c r="D180" s="118" t="s">
        <v>157</v>
      </c>
      <c r="E180" s="90">
        <v>0</v>
      </c>
      <c r="F180" s="90">
        <f>G180+H180+I180+J180+K180</f>
        <v>0</v>
      </c>
      <c r="G180" s="90">
        <v>0</v>
      </c>
      <c r="H180" s="90">
        <v>0</v>
      </c>
      <c r="I180" s="90">
        <v>0</v>
      </c>
      <c r="J180" s="90">
        <v>0</v>
      </c>
      <c r="K180" s="90">
        <v>0</v>
      </c>
      <c r="L180" s="227" t="s">
        <v>61</v>
      </c>
      <c r="M180" s="321"/>
    </row>
    <row r="181" spans="1:13" ht="42.75" customHeight="1" x14ac:dyDescent="0.25">
      <c r="A181" s="308"/>
      <c r="B181" s="314"/>
      <c r="C181" s="227" t="s">
        <v>158</v>
      </c>
      <c r="D181" s="93" t="s">
        <v>62</v>
      </c>
      <c r="E181" s="83">
        <v>0</v>
      </c>
      <c r="F181" s="83">
        <f t="shared" ref="F181" si="162">G181+H181+I181+J181+K181</f>
        <v>0</v>
      </c>
      <c r="G181" s="83">
        <v>0</v>
      </c>
      <c r="H181" s="83">
        <v>0</v>
      </c>
      <c r="I181" s="83">
        <v>0</v>
      </c>
      <c r="J181" s="83">
        <v>0</v>
      </c>
      <c r="K181" s="83">
        <v>0</v>
      </c>
      <c r="L181" s="227" t="s">
        <v>61</v>
      </c>
      <c r="M181" s="322"/>
    </row>
    <row r="182" spans="1:13" ht="42.75" customHeight="1" x14ac:dyDescent="0.25">
      <c r="A182" s="306" t="s">
        <v>423</v>
      </c>
      <c r="B182" s="312" t="s">
        <v>425</v>
      </c>
      <c r="C182" s="226"/>
      <c r="D182" s="94" t="s">
        <v>60</v>
      </c>
      <c r="E182" s="32">
        <f>E183+E184+E185</f>
        <v>0</v>
      </c>
      <c r="F182" s="32">
        <f t="shared" ref="F182" si="163">F183+F184+F185</f>
        <v>7550</v>
      </c>
      <c r="G182" s="32">
        <f>G183+G184+G185</f>
        <v>1510</v>
      </c>
      <c r="H182" s="32">
        <f t="shared" ref="H182:K182" si="164">H183+H184+H185</f>
        <v>1510</v>
      </c>
      <c r="I182" s="32">
        <f t="shared" si="164"/>
        <v>1510</v>
      </c>
      <c r="J182" s="32">
        <f t="shared" si="164"/>
        <v>1510</v>
      </c>
      <c r="K182" s="32">
        <f t="shared" si="164"/>
        <v>1510</v>
      </c>
      <c r="L182" s="45" t="s">
        <v>61</v>
      </c>
      <c r="M182" s="320" t="str">
        <f>'[2]17 09 2014 измен сод учр 2018'!$N$11</f>
        <v xml:space="preserve">Оказание услуг и обеспечение жизнедеятельности учреждений </v>
      </c>
    </row>
    <row r="183" spans="1:13" ht="42.75" customHeight="1" x14ac:dyDescent="0.25">
      <c r="A183" s="307"/>
      <c r="B183" s="313"/>
      <c r="C183" s="226" t="s">
        <v>158</v>
      </c>
      <c r="D183" s="118" t="s">
        <v>156</v>
      </c>
      <c r="E183" s="90">
        <v>0</v>
      </c>
      <c r="F183" s="90">
        <f>G183+H183+I183+J183+K183</f>
        <v>7550</v>
      </c>
      <c r="G183" s="90">
        <v>1510</v>
      </c>
      <c r="H183" s="90">
        <v>1510</v>
      </c>
      <c r="I183" s="90">
        <v>1510</v>
      </c>
      <c r="J183" s="90">
        <v>1510</v>
      </c>
      <c r="K183" s="90">
        <v>1510</v>
      </c>
      <c r="L183" s="227" t="s">
        <v>61</v>
      </c>
      <c r="M183" s="321"/>
    </row>
    <row r="184" spans="1:13" ht="42.75" customHeight="1" x14ac:dyDescent="0.25">
      <c r="A184" s="307"/>
      <c r="B184" s="313"/>
      <c r="C184" s="226" t="s">
        <v>158</v>
      </c>
      <c r="D184" s="118" t="s">
        <v>157</v>
      </c>
      <c r="E184" s="90">
        <v>0</v>
      </c>
      <c r="F184" s="90">
        <f>G184+H184+I184+J184+K184</f>
        <v>0</v>
      </c>
      <c r="G184" s="90">
        <v>0</v>
      </c>
      <c r="H184" s="90">
        <v>0</v>
      </c>
      <c r="I184" s="90">
        <v>0</v>
      </c>
      <c r="J184" s="90">
        <v>0</v>
      </c>
      <c r="K184" s="90">
        <v>0</v>
      </c>
      <c r="L184" s="227" t="s">
        <v>61</v>
      </c>
      <c r="M184" s="321"/>
    </row>
    <row r="185" spans="1:13" ht="42.75" customHeight="1" x14ac:dyDescent="0.25">
      <c r="A185" s="308"/>
      <c r="B185" s="314"/>
      <c r="C185" s="227" t="s">
        <v>158</v>
      </c>
      <c r="D185" s="93" t="s">
        <v>62</v>
      </c>
      <c r="E185" s="83">
        <v>0</v>
      </c>
      <c r="F185" s="83">
        <f t="shared" ref="F185" si="165">G185+H185+I185+J185+K185</f>
        <v>0</v>
      </c>
      <c r="G185" s="83">
        <v>0</v>
      </c>
      <c r="H185" s="83">
        <v>0</v>
      </c>
      <c r="I185" s="83">
        <v>0</v>
      </c>
      <c r="J185" s="83">
        <v>0</v>
      </c>
      <c r="K185" s="83">
        <v>0</v>
      </c>
      <c r="L185" s="227" t="s">
        <v>61</v>
      </c>
      <c r="M185" s="322"/>
    </row>
    <row r="186" spans="1:13" ht="31.5" customHeight="1" x14ac:dyDescent="0.25">
      <c r="A186" s="326" t="s">
        <v>79</v>
      </c>
      <c r="B186" s="329" t="s">
        <v>330</v>
      </c>
      <c r="C186" s="171"/>
      <c r="D186" s="172" t="s">
        <v>60</v>
      </c>
      <c r="E186" s="173">
        <f>E187+E188+E189</f>
        <v>0</v>
      </c>
      <c r="F186" s="173">
        <f t="shared" ref="F186:K186" si="166">F187+F188+F189</f>
        <v>7875</v>
      </c>
      <c r="G186" s="173">
        <f t="shared" si="166"/>
        <v>1575</v>
      </c>
      <c r="H186" s="173">
        <f t="shared" si="166"/>
        <v>1575</v>
      </c>
      <c r="I186" s="173">
        <f t="shared" si="166"/>
        <v>1575</v>
      </c>
      <c r="J186" s="173">
        <f t="shared" si="166"/>
        <v>1575</v>
      </c>
      <c r="K186" s="173">
        <f t="shared" si="166"/>
        <v>1575</v>
      </c>
      <c r="L186" s="174" t="s">
        <v>61</v>
      </c>
      <c r="M186" s="174"/>
    </row>
    <row r="187" spans="1:13" ht="42.75" customHeight="1" x14ac:dyDescent="0.25">
      <c r="A187" s="327"/>
      <c r="B187" s="330"/>
      <c r="C187" s="171" t="s">
        <v>158</v>
      </c>
      <c r="D187" s="175" t="s">
        <v>156</v>
      </c>
      <c r="E187" s="176">
        <f>E191+E195+E199+E203+E207+E211+E223+E215+E219</f>
        <v>0</v>
      </c>
      <c r="F187" s="176">
        <f>F191+F195+F199+F203+F207+F211+F215+F219</f>
        <v>7875</v>
      </c>
      <c r="G187" s="176">
        <f t="shared" ref="G187:K187" si="167">G191+G195+G199+G203+G207+G211+G215+G219</f>
        <v>1575</v>
      </c>
      <c r="H187" s="176">
        <f t="shared" si="167"/>
        <v>1575</v>
      </c>
      <c r="I187" s="176">
        <f t="shared" si="167"/>
        <v>1575</v>
      </c>
      <c r="J187" s="176">
        <f t="shared" si="167"/>
        <v>1575</v>
      </c>
      <c r="K187" s="176">
        <f t="shared" si="167"/>
        <v>1575</v>
      </c>
      <c r="L187" s="171" t="s">
        <v>61</v>
      </c>
      <c r="M187" s="171"/>
    </row>
    <row r="188" spans="1:13" ht="42.75" customHeight="1" x14ac:dyDescent="0.25">
      <c r="A188" s="327"/>
      <c r="B188" s="330"/>
      <c r="C188" s="171" t="s">
        <v>158</v>
      </c>
      <c r="D188" s="175" t="s">
        <v>157</v>
      </c>
      <c r="E188" s="176">
        <v>0</v>
      </c>
      <c r="F188" s="176">
        <f>G188+H188+I188+J188+K188</f>
        <v>0</v>
      </c>
      <c r="G188" s="176">
        <v>0</v>
      </c>
      <c r="H188" s="176">
        <v>0</v>
      </c>
      <c r="I188" s="176">
        <v>0</v>
      </c>
      <c r="J188" s="176">
        <v>0</v>
      </c>
      <c r="K188" s="176">
        <v>0</v>
      </c>
      <c r="L188" s="171" t="s">
        <v>61</v>
      </c>
      <c r="M188" s="171"/>
    </row>
    <row r="189" spans="1:13" ht="42.75" customHeight="1" x14ac:dyDescent="0.25">
      <c r="A189" s="328"/>
      <c r="B189" s="331"/>
      <c r="C189" s="171" t="s">
        <v>158</v>
      </c>
      <c r="D189" s="175" t="s">
        <v>62</v>
      </c>
      <c r="E189" s="176">
        <v>0</v>
      </c>
      <c r="F189" s="176">
        <f t="shared" ref="F189" si="168">G189+H189+I189+J189+K189</f>
        <v>0</v>
      </c>
      <c r="G189" s="176">
        <v>0</v>
      </c>
      <c r="H189" s="176">
        <v>0</v>
      </c>
      <c r="I189" s="176">
        <v>0</v>
      </c>
      <c r="J189" s="176">
        <v>0</v>
      </c>
      <c r="K189" s="176">
        <v>0</v>
      </c>
      <c r="L189" s="171" t="s">
        <v>61</v>
      </c>
      <c r="M189" s="171"/>
    </row>
    <row r="190" spans="1:13" ht="29.25" customHeight="1" x14ac:dyDescent="0.25">
      <c r="A190" s="306" t="s">
        <v>83</v>
      </c>
      <c r="B190" s="312" t="s">
        <v>178</v>
      </c>
      <c r="C190" s="226"/>
      <c r="D190" s="94" t="s">
        <v>60</v>
      </c>
      <c r="E190" s="32">
        <f>E191+E192+E193</f>
        <v>0</v>
      </c>
      <c r="F190" s="32">
        <f t="shared" ref="F190:K190" si="169">F191+F192+F193</f>
        <v>750</v>
      </c>
      <c r="G190" s="32">
        <f t="shared" si="169"/>
        <v>150</v>
      </c>
      <c r="H190" s="32">
        <f t="shared" si="169"/>
        <v>150</v>
      </c>
      <c r="I190" s="32">
        <f t="shared" si="169"/>
        <v>150</v>
      </c>
      <c r="J190" s="32">
        <f t="shared" si="169"/>
        <v>150</v>
      </c>
      <c r="K190" s="32">
        <f t="shared" si="169"/>
        <v>150</v>
      </c>
      <c r="L190" s="45" t="s">
        <v>61</v>
      </c>
      <c r="M190" s="45"/>
    </row>
    <row r="191" spans="1:13" ht="38.25" x14ac:dyDescent="0.25">
      <c r="A191" s="307"/>
      <c r="B191" s="313"/>
      <c r="C191" s="226" t="s">
        <v>158</v>
      </c>
      <c r="D191" s="118" t="s">
        <v>156</v>
      </c>
      <c r="E191" s="90">
        <v>0</v>
      </c>
      <c r="F191" s="90">
        <f>G191+H191+I191+J191+K191</f>
        <v>750</v>
      </c>
      <c r="G191" s="90">
        <v>150</v>
      </c>
      <c r="H191" s="90">
        <v>150</v>
      </c>
      <c r="I191" s="90">
        <v>150</v>
      </c>
      <c r="J191" s="90">
        <v>150</v>
      </c>
      <c r="K191" s="90">
        <v>150</v>
      </c>
      <c r="L191" s="227" t="s">
        <v>61</v>
      </c>
      <c r="M191" s="227"/>
    </row>
    <row r="192" spans="1:13" ht="38.25" x14ac:dyDescent="0.25">
      <c r="A192" s="307"/>
      <c r="B192" s="313"/>
      <c r="C192" s="226" t="s">
        <v>158</v>
      </c>
      <c r="D192" s="118" t="s">
        <v>157</v>
      </c>
      <c r="E192" s="90">
        <v>0</v>
      </c>
      <c r="F192" s="90">
        <f>G192+H192+I192+J192+K192</f>
        <v>0</v>
      </c>
      <c r="G192" s="90">
        <v>0</v>
      </c>
      <c r="H192" s="90">
        <v>0</v>
      </c>
      <c r="I192" s="90">
        <v>0</v>
      </c>
      <c r="J192" s="90">
        <v>0</v>
      </c>
      <c r="K192" s="90">
        <v>0</v>
      </c>
      <c r="L192" s="227" t="s">
        <v>61</v>
      </c>
      <c r="M192" s="227"/>
    </row>
    <row r="193" spans="1:13" ht="38.25" x14ac:dyDescent="0.25">
      <c r="A193" s="308"/>
      <c r="B193" s="314"/>
      <c r="C193" s="227" t="s">
        <v>158</v>
      </c>
      <c r="D193" s="93" t="s">
        <v>62</v>
      </c>
      <c r="E193" s="83">
        <v>0</v>
      </c>
      <c r="F193" s="83">
        <f t="shared" ref="F193" si="170">G193+H193+I193+J193+K193</f>
        <v>0</v>
      </c>
      <c r="G193" s="83">
        <v>0</v>
      </c>
      <c r="H193" s="83">
        <v>0</v>
      </c>
      <c r="I193" s="83">
        <v>0</v>
      </c>
      <c r="J193" s="83">
        <v>0</v>
      </c>
      <c r="K193" s="83">
        <v>0</v>
      </c>
      <c r="L193" s="227" t="s">
        <v>61</v>
      </c>
      <c r="M193" s="227"/>
    </row>
    <row r="194" spans="1:13" ht="25.5" customHeight="1" x14ac:dyDescent="0.25">
      <c r="A194" s="306" t="s">
        <v>293</v>
      </c>
      <c r="B194" s="312" t="s">
        <v>179</v>
      </c>
      <c r="C194" s="226"/>
      <c r="D194" s="94" t="s">
        <v>60</v>
      </c>
      <c r="E194" s="32">
        <f>E195+E196+E197</f>
        <v>0</v>
      </c>
      <c r="F194" s="32">
        <f t="shared" ref="F194:K194" si="171">F195+F196+F197</f>
        <v>2250</v>
      </c>
      <c r="G194" s="32">
        <f t="shared" si="171"/>
        <v>450</v>
      </c>
      <c r="H194" s="32">
        <f t="shared" si="171"/>
        <v>450</v>
      </c>
      <c r="I194" s="32">
        <f t="shared" si="171"/>
        <v>450</v>
      </c>
      <c r="J194" s="32">
        <f t="shared" si="171"/>
        <v>450</v>
      </c>
      <c r="K194" s="32">
        <f t="shared" si="171"/>
        <v>450</v>
      </c>
      <c r="L194" s="45" t="s">
        <v>61</v>
      </c>
      <c r="M194" s="45"/>
    </row>
    <row r="195" spans="1:13" ht="38.25" x14ac:dyDescent="0.25">
      <c r="A195" s="307"/>
      <c r="B195" s="313"/>
      <c r="C195" s="226" t="s">
        <v>158</v>
      </c>
      <c r="D195" s="118" t="s">
        <v>156</v>
      </c>
      <c r="E195" s="90">
        <v>0</v>
      </c>
      <c r="F195" s="90">
        <f>G195+H195+I195+J195+K195</f>
        <v>2250</v>
      </c>
      <c r="G195" s="90">
        <v>450</v>
      </c>
      <c r="H195" s="90">
        <v>450</v>
      </c>
      <c r="I195" s="90">
        <v>450</v>
      </c>
      <c r="J195" s="90">
        <v>450</v>
      </c>
      <c r="K195" s="90">
        <v>450</v>
      </c>
      <c r="L195" s="227" t="s">
        <v>61</v>
      </c>
      <c r="M195" s="227"/>
    </row>
    <row r="196" spans="1:13" ht="38.25" x14ac:dyDescent="0.25">
      <c r="A196" s="307"/>
      <c r="B196" s="313"/>
      <c r="C196" s="226" t="s">
        <v>158</v>
      </c>
      <c r="D196" s="118" t="s">
        <v>157</v>
      </c>
      <c r="E196" s="90">
        <v>0</v>
      </c>
      <c r="F196" s="90">
        <f>G196+H196+I196+J196+K196</f>
        <v>0</v>
      </c>
      <c r="G196" s="90">
        <v>0</v>
      </c>
      <c r="H196" s="90">
        <v>0</v>
      </c>
      <c r="I196" s="90">
        <v>0</v>
      </c>
      <c r="J196" s="90">
        <v>0</v>
      </c>
      <c r="K196" s="90">
        <v>0</v>
      </c>
      <c r="L196" s="227" t="s">
        <v>61</v>
      </c>
      <c r="M196" s="227"/>
    </row>
    <row r="197" spans="1:13" ht="38.25" x14ac:dyDescent="0.25">
      <c r="A197" s="308"/>
      <c r="B197" s="314"/>
      <c r="C197" s="227" t="s">
        <v>158</v>
      </c>
      <c r="D197" s="93" t="s">
        <v>62</v>
      </c>
      <c r="E197" s="83">
        <v>0</v>
      </c>
      <c r="F197" s="83">
        <f t="shared" ref="F197" si="172">G197+H197+I197+J197+K197</f>
        <v>0</v>
      </c>
      <c r="G197" s="83">
        <v>0</v>
      </c>
      <c r="H197" s="83">
        <v>0</v>
      </c>
      <c r="I197" s="83">
        <v>0</v>
      </c>
      <c r="J197" s="83">
        <v>0</v>
      </c>
      <c r="K197" s="83">
        <v>0</v>
      </c>
      <c r="L197" s="227" t="s">
        <v>61</v>
      </c>
      <c r="M197" s="227"/>
    </row>
    <row r="198" spans="1:13" ht="25.5" customHeight="1" x14ac:dyDescent="0.25">
      <c r="A198" s="306" t="s">
        <v>325</v>
      </c>
      <c r="B198" s="312" t="s">
        <v>168</v>
      </c>
      <c r="C198" s="226"/>
      <c r="D198" s="94" t="s">
        <v>60</v>
      </c>
      <c r="E198" s="32">
        <f>E199+E200+E201</f>
        <v>0</v>
      </c>
      <c r="F198" s="32">
        <f t="shared" ref="F198:K198" si="173">F199+F200+F201</f>
        <v>250</v>
      </c>
      <c r="G198" s="32">
        <f t="shared" si="173"/>
        <v>50</v>
      </c>
      <c r="H198" s="32">
        <f t="shared" si="173"/>
        <v>50</v>
      </c>
      <c r="I198" s="32">
        <f t="shared" si="173"/>
        <v>50</v>
      </c>
      <c r="J198" s="32">
        <f t="shared" si="173"/>
        <v>50</v>
      </c>
      <c r="K198" s="32">
        <f t="shared" si="173"/>
        <v>50</v>
      </c>
      <c r="L198" s="45" t="s">
        <v>61</v>
      </c>
      <c r="M198" s="45"/>
    </row>
    <row r="199" spans="1:13" ht="38.25" x14ac:dyDescent="0.25">
      <c r="A199" s="307"/>
      <c r="B199" s="313"/>
      <c r="C199" s="226" t="s">
        <v>158</v>
      </c>
      <c r="D199" s="118" t="s">
        <v>156</v>
      </c>
      <c r="E199" s="90">
        <v>0</v>
      </c>
      <c r="F199" s="90">
        <f>G199+H199+I199+J199+K199</f>
        <v>250</v>
      </c>
      <c r="G199" s="90">
        <v>50</v>
      </c>
      <c r="H199" s="90">
        <v>50</v>
      </c>
      <c r="I199" s="90">
        <v>50</v>
      </c>
      <c r="J199" s="90">
        <v>50</v>
      </c>
      <c r="K199" s="90">
        <v>50</v>
      </c>
      <c r="L199" s="227" t="s">
        <v>61</v>
      </c>
      <c r="M199" s="227"/>
    </row>
    <row r="200" spans="1:13" ht="38.25" x14ac:dyDescent="0.25">
      <c r="A200" s="307"/>
      <c r="B200" s="313"/>
      <c r="C200" s="226" t="s">
        <v>158</v>
      </c>
      <c r="D200" s="118" t="s">
        <v>157</v>
      </c>
      <c r="E200" s="90">
        <v>0</v>
      </c>
      <c r="F200" s="90">
        <f>G200+H200+I200+J200+K200</f>
        <v>0</v>
      </c>
      <c r="G200" s="90">
        <v>0</v>
      </c>
      <c r="H200" s="90">
        <v>0</v>
      </c>
      <c r="I200" s="90">
        <v>0</v>
      </c>
      <c r="J200" s="90">
        <v>0</v>
      </c>
      <c r="K200" s="90">
        <v>0</v>
      </c>
      <c r="L200" s="227" t="s">
        <v>61</v>
      </c>
      <c r="M200" s="227"/>
    </row>
    <row r="201" spans="1:13" ht="38.25" x14ac:dyDescent="0.25">
      <c r="A201" s="308"/>
      <c r="B201" s="314"/>
      <c r="C201" s="227" t="s">
        <v>158</v>
      </c>
      <c r="D201" s="93" t="s">
        <v>62</v>
      </c>
      <c r="E201" s="83">
        <v>0</v>
      </c>
      <c r="F201" s="83">
        <f t="shared" ref="F201" si="174">G201+H201+I201+J201+K201</f>
        <v>0</v>
      </c>
      <c r="G201" s="83">
        <v>0</v>
      </c>
      <c r="H201" s="83">
        <v>0</v>
      </c>
      <c r="I201" s="83">
        <v>0</v>
      </c>
      <c r="J201" s="83">
        <v>0</v>
      </c>
      <c r="K201" s="83">
        <v>0</v>
      </c>
      <c r="L201" s="227" t="s">
        <v>61</v>
      </c>
      <c r="M201" s="227"/>
    </row>
    <row r="202" spans="1:13" ht="15.75" customHeight="1" x14ac:dyDescent="0.25">
      <c r="A202" s="306" t="s">
        <v>326</v>
      </c>
      <c r="B202" s="312" t="s">
        <v>193</v>
      </c>
      <c r="C202" s="165"/>
      <c r="D202" s="94" t="s">
        <v>60</v>
      </c>
      <c r="E202" s="32">
        <f>E203+E204+E205</f>
        <v>0</v>
      </c>
      <c r="F202" s="32">
        <f t="shared" ref="F202:K202" si="175">F203+F204+F205</f>
        <v>1000</v>
      </c>
      <c r="G202" s="32">
        <f t="shared" si="175"/>
        <v>200</v>
      </c>
      <c r="H202" s="32">
        <f t="shared" si="175"/>
        <v>200</v>
      </c>
      <c r="I202" s="32">
        <f t="shared" si="175"/>
        <v>200</v>
      </c>
      <c r="J202" s="32">
        <f t="shared" si="175"/>
        <v>200</v>
      </c>
      <c r="K202" s="32">
        <f t="shared" si="175"/>
        <v>200</v>
      </c>
      <c r="L202" s="45" t="s">
        <v>61</v>
      </c>
      <c r="M202" s="45"/>
    </row>
    <row r="203" spans="1:13" ht="38.25" x14ac:dyDescent="0.25">
      <c r="A203" s="307"/>
      <c r="B203" s="313"/>
      <c r="C203" s="165" t="s">
        <v>158</v>
      </c>
      <c r="D203" s="118" t="s">
        <v>156</v>
      </c>
      <c r="E203" s="90">
        <v>0</v>
      </c>
      <c r="F203" s="90">
        <f>G203+H203+I203+J203+K203</f>
        <v>1000</v>
      </c>
      <c r="G203" s="90">
        <v>200</v>
      </c>
      <c r="H203" s="90">
        <v>200</v>
      </c>
      <c r="I203" s="90">
        <v>200</v>
      </c>
      <c r="J203" s="90">
        <v>200</v>
      </c>
      <c r="K203" s="90">
        <v>200</v>
      </c>
      <c r="L203" s="166" t="s">
        <v>61</v>
      </c>
      <c r="M203" s="166"/>
    </row>
    <row r="204" spans="1:13" ht="38.25" x14ac:dyDescent="0.25">
      <c r="A204" s="307"/>
      <c r="B204" s="313"/>
      <c r="C204" s="165" t="s">
        <v>158</v>
      </c>
      <c r="D204" s="118" t="s">
        <v>157</v>
      </c>
      <c r="E204" s="90">
        <v>0</v>
      </c>
      <c r="F204" s="90">
        <f>G204+H204+I204+J204+K204</f>
        <v>0</v>
      </c>
      <c r="G204" s="90">
        <v>0</v>
      </c>
      <c r="H204" s="90">
        <v>0</v>
      </c>
      <c r="I204" s="90">
        <v>0</v>
      </c>
      <c r="J204" s="90">
        <v>0</v>
      </c>
      <c r="K204" s="90">
        <v>0</v>
      </c>
      <c r="L204" s="166" t="s">
        <v>61</v>
      </c>
      <c r="M204" s="166"/>
    </row>
    <row r="205" spans="1:13" ht="38.25" x14ac:dyDescent="0.25">
      <c r="A205" s="308"/>
      <c r="B205" s="314"/>
      <c r="C205" s="166" t="s">
        <v>158</v>
      </c>
      <c r="D205" s="93" t="s">
        <v>62</v>
      </c>
      <c r="E205" s="83">
        <v>0</v>
      </c>
      <c r="F205" s="83">
        <f t="shared" ref="F205" si="176">G205+H205+I205+J205+K205</f>
        <v>0</v>
      </c>
      <c r="G205" s="83">
        <v>0</v>
      </c>
      <c r="H205" s="83">
        <v>0</v>
      </c>
      <c r="I205" s="83">
        <v>0</v>
      </c>
      <c r="J205" s="83">
        <v>0</v>
      </c>
      <c r="K205" s="83">
        <v>0</v>
      </c>
      <c r="L205" s="166" t="s">
        <v>61</v>
      </c>
      <c r="M205" s="166"/>
    </row>
    <row r="206" spans="1:13" ht="15.75" customHeight="1" x14ac:dyDescent="0.25">
      <c r="A206" s="306" t="s">
        <v>327</v>
      </c>
      <c r="B206" s="312" t="s">
        <v>51</v>
      </c>
      <c r="C206" s="165"/>
      <c r="D206" s="94" t="s">
        <v>60</v>
      </c>
      <c r="E206" s="32">
        <f>E207+E208+E209</f>
        <v>0</v>
      </c>
      <c r="F206" s="32">
        <f t="shared" ref="F206:K206" si="177">F207+F208+F209</f>
        <v>3000</v>
      </c>
      <c r="G206" s="32">
        <f t="shared" si="177"/>
        <v>600</v>
      </c>
      <c r="H206" s="32">
        <f t="shared" si="177"/>
        <v>600</v>
      </c>
      <c r="I206" s="32">
        <f t="shared" si="177"/>
        <v>600</v>
      </c>
      <c r="J206" s="32">
        <f t="shared" si="177"/>
        <v>600</v>
      </c>
      <c r="K206" s="32">
        <f t="shared" si="177"/>
        <v>600</v>
      </c>
      <c r="L206" s="45" t="s">
        <v>61</v>
      </c>
      <c r="M206" s="45"/>
    </row>
    <row r="207" spans="1:13" ht="38.25" x14ac:dyDescent="0.25">
      <c r="A207" s="307"/>
      <c r="B207" s="313"/>
      <c r="C207" s="165" t="s">
        <v>158</v>
      </c>
      <c r="D207" s="118" t="s">
        <v>156</v>
      </c>
      <c r="E207" s="90">
        <v>0</v>
      </c>
      <c r="F207" s="90">
        <f>G207+H207+I207+J207+K207</f>
        <v>3000</v>
      </c>
      <c r="G207" s="90">
        <v>600</v>
      </c>
      <c r="H207" s="90">
        <v>600</v>
      </c>
      <c r="I207" s="90">
        <v>600</v>
      </c>
      <c r="J207" s="90">
        <v>600</v>
      </c>
      <c r="K207" s="90">
        <v>600</v>
      </c>
      <c r="L207" s="166" t="s">
        <v>61</v>
      </c>
      <c r="M207" s="166"/>
    </row>
    <row r="208" spans="1:13" ht="38.25" x14ac:dyDescent="0.25">
      <c r="A208" s="307"/>
      <c r="B208" s="313"/>
      <c r="C208" s="165" t="s">
        <v>158</v>
      </c>
      <c r="D208" s="118" t="s">
        <v>157</v>
      </c>
      <c r="E208" s="90">
        <v>0</v>
      </c>
      <c r="F208" s="90">
        <f>G208+H208+I208+J208+K208</f>
        <v>0</v>
      </c>
      <c r="G208" s="90">
        <v>0</v>
      </c>
      <c r="H208" s="90">
        <v>0</v>
      </c>
      <c r="I208" s="90">
        <v>0</v>
      </c>
      <c r="J208" s="90">
        <v>0</v>
      </c>
      <c r="K208" s="90">
        <v>0</v>
      </c>
      <c r="L208" s="166" t="s">
        <v>61</v>
      </c>
      <c r="M208" s="166"/>
    </row>
    <row r="209" spans="1:14" ht="38.25" x14ac:dyDescent="0.25">
      <c r="A209" s="308"/>
      <c r="B209" s="314"/>
      <c r="C209" s="166" t="s">
        <v>158</v>
      </c>
      <c r="D209" s="93" t="s">
        <v>62</v>
      </c>
      <c r="E209" s="83">
        <v>0</v>
      </c>
      <c r="F209" s="83">
        <f t="shared" ref="F209" si="178">G209+H209+I209+J209+K209</f>
        <v>0</v>
      </c>
      <c r="G209" s="83">
        <v>0</v>
      </c>
      <c r="H209" s="83">
        <v>0</v>
      </c>
      <c r="I209" s="83">
        <v>0</v>
      </c>
      <c r="J209" s="83">
        <v>0</v>
      </c>
      <c r="K209" s="83">
        <v>0</v>
      </c>
      <c r="L209" s="166" t="s">
        <v>61</v>
      </c>
      <c r="M209" s="166"/>
    </row>
    <row r="210" spans="1:14" ht="15.75" x14ac:dyDescent="0.25">
      <c r="A210" s="306" t="s">
        <v>328</v>
      </c>
      <c r="B210" s="312" t="s">
        <v>48</v>
      </c>
      <c r="C210" s="165"/>
      <c r="D210" s="94" t="s">
        <v>60</v>
      </c>
      <c r="E210" s="32">
        <f>E211+E212+E213</f>
        <v>0</v>
      </c>
      <c r="F210" s="32">
        <f t="shared" ref="F210:K210" si="179">F211+F212+F213</f>
        <v>0</v>
      </c>
      <c r="G210" s="32">
        <f t="shared" si="179"/>
        <v>0</v>
      </c>
      <c r="H210" s="32">
        <f t="shared" si="179"/>
        <v>0</v>
      </c>
      <c r="I210" s="32">
        <f t="shared" si="179"/>
        <v>0</v>
      </c>
      <c r="J210" s="32">
        <f t="shared" si="179"/>
        <v>0</v>
      </c>
      <c r="K210" s="32">
        <f t="shared" si="179"/>
        <v>0</v>
      </c>
      <c r="L210" s="45" t="s">
        <v>61</v>
      </c>
      <c r="M210" s="45"/>
    </row>
    <row r="211" spans="1:14" ht="38.25" x14ac:dyDescent="0.25">
      <c r="A211" s="307"/>
      <c r="B211" s="313"/>
      <c r="C211" s="165" t="s">
        <v>158</v>
      </c>
      <c r="D211" s="118" t="s">
        <v>156</v>
      </c>
      <c r="E211" s="90">
        <v>0</v>
      </c>
      <c r="F211" s="90">
        <f>G211+H211+I211+J211+K211</f>
        <v>0</v>
      </c>
      <c r="G211" s="90">
        <v>0</v>
      </c>
      <c r="H211" s="90">
        <v>0</v>
      </c>
      <c r="I211" s="90">
        <v>0</v>
      </c>
      <c r="J211" s="90">
        <v>0</v>
      </c>
      <c r="K211" s="90">
        <v>0</v>
      </c>
      <c r="L211" s="166" t="s">
        <v>61</v>
      </c>
      <c r="M211" s="166"/>
    </row>
    <row r="212" spans="1:14" ht="38.25" x14ac:dyDescent="0.25">
      <c r="A212" s="307"/>
      <c r="B212" s="313"/>
      <c r="C212" s="165" t="s">
        <v>158</v>
      </c>
      <c r="D212" s="118" t="s">
        <v>157</v>
      </c>
      <c r="E212" s="90">
        <v>0</v>
      </c>
      <c r="F212" s="90">
        <f>G212+H212+I212+J212+K212</f>
        <v>0</v>
      </c>
      <c r="G212" s="90">
        <v>0</v>
      </c>
      <c r="H212" s="90">
        <v>0</v>
      </c>
      <c r="I212" s="90">
        <v>0</v>
      </c>
      <c r="J212" s="90">
        <v>0</v>
      </c>
      <c r="K212" s="90">
        <v>0</v>
      </c>
      <c r="L212" s="166" t="s">
        <v>61</v>
      </c>
      <c r="M212" s="166"/>
    </row>
    <row r="213" spans="1:14" ht="38.25" x14ac:dyDescent="0.25">
      <c r="A213" s="308"/>
      <c r="B213" s="314"/>
      <c r="C213" s="166" t="s">
        <v>158</v>
      </c>
      <c r="D213" s="93" t="s">
        <v>62</v>
      </c>
      <c r="E213" s="83">
        <v>0</v>
      </c>
      <c r="F213" s="83">
        <f t="shared" ref="F213" si="180">G213+H213+I213+J213+K213</f>
        <v>0</v>
      </c>
      <c r="G213" s="83">
        <v>0</v>
      </c>
      <c r="H213" s="83">
        <v>0</v>
      </c>
      <c r="I213" s="83">
        <v>0</v>
      </c>
      <c r="J213" s="83">
        <v>0</v>
      </c>
      <c r="K213" s="83">
        <v>0</v>
      </c>
      <c r="L213" s="166" t="s">
        <v>61</v>
      </c>
      <c r="M213" s="166"/>
    </row>
    <row r="214" spans="1:14" ht="15.75" customHeight="1" x14ac:dyDescent="0.25">
      <c r="A214" s="306" t="s">
        <v>329</v>
      </c>
      <c r="B214" s="312" t="s">
        <v>389</v>
      </c>
      <c r="C214" s="189"/>
      <c r="D214" s="94" t="s">
        <v>60</v>
      </c>
      <c r="E214" s="32">
        <f>E215+E216+E217</f>
        <v>0</v>
      </c>
      <c r="F214" s="32">
        <f t="shared" ref="F214:K214" si="181">F215+F216+F217</f>
        <v>225</v>
      </c>
      <c r="G214" s="32">
        <f t="shared" si="181"/>
        <v>45</v>
      </c>
      <c r="H214" s="32">
        <f t="shared" si="181"/>
        <v>45</v>
      </c>
      <c r="I214" s="32">
        <f t="shared" si="181"/>
        <v>45</v>
      </c>
      <c r="J214" s="32">
        <f t="shared" si="181"/>
        <v>45</v>
      </c>
      <c r="K214" s="32">
        <f t="shared" si="181"/>
        <v>45</v>
      </c>
      <c r="L214" s="45" t="s">
        <v>61</v>
      </c>
      <c r="M214" s="45"/>
    </row>
    <row r="215" spans="1:14" ht="38.25" x14ac:dyDescent="0.25">
      <c r="A215" s="307"/>
      <c r="B215" s="313"/>
      <c r="C215" s="189" t="s">
        <v>158</v>
      </c>
      <c r="D215" s="118" t="s">
        <v>156</v>
      </c>
      <c r="E215" s="90">
        <v>0</v>
      </c>
      <c r="F215" s="90">
        <f>G215+H215+I215+J215+K215</f>
        <v>225</v>
      </c>
      <c r="G215" s="90">
        <v>45</v>
      </c>
      <c r="H215" s="90">
        <v>45</v>
      </c>
      <c r="I215" s="90">
        <v>45</v>
      </c>
      <c r="J215" s="90">
        <v>45</v>
      </c>
      <c r="K215" s="90">
        <v>45</v>
      </c>
      <c r="L215" s="190" t="s">
        <v>61</v>
      </c>
      <c r="M215" s="190"/>
    </row>
    <row r="216" spans="1:14" ht="38.25" x14ac:dyDescent="0.25">
      <c r="A216" s="307"/>
      <c r="B216" s="313"/>
      <c r="C216" s="189" t="s">
        <v>158</v>
      </c>
      <c r="D216" s="118" t="s">
        <v>157</v>
      </c>
      <c r="E216" s="90">
        <v>0</v>
      </c>
      <c r="F216" s="90">
        <f>G216+H216+I216+J216+K216</f>
        <v>0</v>
      </c>
      <c r="G216" s="90">
        <v>0</v>
      </c>
      <c r="H216" s="90">
        <v>0</v>
      </c>
      <c r="I216" s="90">
        <v>0</v>
      </c>
      <c r="J216" s="90">
        <v>0</v>
      </c>
      <c r="K216" s="90">
        <v>0</v>
      </c>
      <c r="L216" s="190" t="s">
        <v>61</v>
      </c>
      <c r="M216" s="190"/>
    </row>
    <row r="217" spans="1:14" ht="38.25" x14ac:dyDescent="0.25">
      <c r="A217" s="308"/>
      <c r="B217" s="314"/>
      <c r="C217" s="190" t="s">
        <v>158</v>
      </c>
      <c r="D217" s="93" t="s">
        <v>62</v>
      </c>
      <c r="E217" s="83">
        <v>0</v>
      </c>
      <c r="F217" s="83">
        <f t="shared" ref="F217" si="182">G217+H217+I217+J217+K217</f>
        <v>0</v>
      </c>
      <c r="G217" s="83">
        <v>0</v>
      </c>
      <c r="H217" s="83">
        <v>0</v>
      </c>
      <c r="I217" s="83">
        <v>0</v>
      </c>
      <c r="J217" s="83">
        <v>0</v>
      </c>
      <c r="K217" s="83">
        <v>0</v>
      </c>
      <c r="L217" s="190" t="s">
        <v>61</v>
      </c>
      <c r="M217" s="190"/>
    </row>
    <row r="218" spans="1:14" ht="15.75" x14ac:dyDescent="0.25">
      <c r="A218" s="306" t="s">
        <v>388</v>
      </c>
      <c r="B218" s="312" t="s">
        <v>390</v>
      </c>
      <c r="C218" s="189"/>
      <c r="D218" s="94" t="s">
        <v>60</v>
      </c>
      <c r="E218" s="32">
        <f>E219+E220+E221</f>
        <v>0</v>
      </c>
      <c r="F218" s="32">
        <f t="shared" ref="F218:K218" si="183">F219+F220+F221</f>
        <v>400</v>
      </c>
      <c r="G218" s="32">
        <f t="shared" si="183"/>
        <v>80</v>
      </c>
      <c r="H218" s="32">
        <f t="shared" si="183"/>
        <v>80</v>
      </c>
      <c r="I218" s="32">
        <f t="shared" si="183"/>
        <v>80</v>
      </c>
      <c r="J218" s="32">
        <f t="shared" si="183"/>
        <v>80</v>
      </c>
      <c r="K218" s="32">
        <f t="shared" si="183"/>
        <v>80</v>
      </c>
      <c r="L218" s="45" t="s">
        <v>61</v>
      </c>
      <c r="M218" s="45"/>
    </row>
    <row r="219" spans="1:14" ht="38.25" x14ac:dyDescent="0.25">
      <c r="A219" s="307"/>
      <c r="B219" s="313"/>
      <c r="C219" s="189" t="s">
        <v>158</v>
      </c>
      <c r="D219" s="118" t="s">
        <v>156</v>
      </c>
      <c r="E219" s="90">
        <v>0</v>
      </c>
      <c r="F219" s="90">
        <f>G219+H219+I219+J219+K219</f>
        <v>400</v>
      </c>
      <c r="G219" s="90">
        <v>80</v>
      </c>
      <c r="H219" s="90">
        <v>80</v>
      </c>
      <c r="I219" s="90">
        <v>80</v>
      </c>
      <c r="J219" s="90">
        <v>80</v>
      </c>
      <c r="K219" s="90">
        <v>80</v>
      </c>
      <c r="L219" s="190" t="s">
        <v>61</v>
      </c>
      <c r="M219" s="190"/>
    </row>
    <row r="220" spans="1:14" ht="38.25" x14ac:dyDescent="0.25">
      <c r="A220" s="307"/>
      <c r="B220" s="313"/>
      <c r="C220" s="189" t="s">
        <v>158</v>
      </c>
      <c r="D220" s="118" t="s">
        <v>157</v>
      </c>
      <c r="E220" s="90">
        <v>0</v>
      </c>
      <c r="F220" s="90">
        <f>G220+H220+I220+J220+K220</f>
        <v>0</v>
      </c>
      <c r="G220" s="90">
        <v>0</v>
      </c>
      <c r="H220" s="90">
        <v>0</v>
      </c>
      <c r="I220" s="90">
        <v>0</v>
      </c>
      <c r="J220" s="90">
        <v>0</v>
      </c>
      <c r="K220" s="90">
        <v>0</v>
      </c>
      <c r="L220" s="190" t="s">
        <v>61</v>
      </c>
      <c r="M220" s="190"/>
    </row>
    <row r="221" spans="1:14" ht="38.25" x14ac:dyDescent="0.25">
      <c r="A221" s="308"/>
      <c r="B221" s="314"/>
      <c r="C221" s="190" t="s">
        <v>158</v>
      </c>
      <c r="D221" s="93" t="s">
        <v>62</v>
      </c>
      <c r="E221" s="83">
        <v>0</v>
      </c>
      <c r="F221" s="83">
        <f t="shared" ref="F221" si="184">G221+H221+I221+J221+K221</f>
        <v>0</v>
      </c>
      <c r="G221" s="83">
        <v>0</v>
      </c>
      <c r="H221" s="83">
        <v>0</v>
      </c>
      <c r="I221" s="83">
        <v>0</v>
      </c>
      <c r="J221" s="83">
        <v>0</v>
      </c>
      <c r="K221" s="83">
        <v>0</v>
      </c>
      <c r="L221" s="190" t="s">
        <v>61</v>
      </c>
      <c r="M221" s="190"/>
    </row>
    <row r="222" spans="1:14" ht="28.5" customHeight="1" x14ac:dyDescent="0.25">
      <c r="A222" s="344" t="s">
        <v>67</v>
      </c>
      <c r="B222" s="345"/>
      <c r="C222" s="108"/>
      <c r="D222" s="38" t="s">
        <v>64</v>
      </c>
      <c r="E222" s="84">
        <f>E224+E223+E225</f>
        <v>0</v>
      </c>
      <c r="F222" s="84">
        <f t="shared" ref="F222:K222" si="185">F224+F223+F225</f>
        <v>309234</v>
      </c>
      <c r="G222" s="84">
        <f t="shared" si="185"/>
        <v>61846.8</v>
      </c>
      <c r="H222" s="84">
        <f t="shared" si="185"/>
        <v>61846.8</v>
      </c>
      <c r="I222" s="84">
        <f t="shared" si="185"/>
        <v>61846.8</v>
      </c>
      <c r="J222" s="84">
        <f t="shared" si="185"/>
        <v>61846.8</v>
      </c>
      <c r="K222" s="84">
        <f t="shared" si="185"/>
        <v>61846.8</v>
      </c>
      <c r="L222" s="89"/>
      <c r="M222" s="89"/>
    </row>
    <row r="223" spans="1:14" ht="45" customHeight="1" x14ac:dyDescent="0.25">
      <c r="A223" s="346"/>
      <c r="B223" s="347"/>
      <c r="C223" s="108"/>
      <c r="D223" s="38" t="s">
        <v>174</v>
      </c>
      <c r="E223" s="84">
        <v>0</v>
      </c>
      <c r="F223" s="84">
        <f t="shared" ref="F223:K225" si="186">F127</f>
        <v>309234</v>
      </c>
      <c r="G223" s="84">
        <f t="shared" si="186"/>
        <v>61846.8</v>
      </c>
      <c r="H223" s="84">
        <f t="shared" si="186"/>
        <v>61846.8</v>
      </c>
      <c r="I223" s="84">
        <f t="shared" si="186"/>
        <v>61846.8</v>
      </c>
      <c r="J223" s="84">
        <f t="shared" si="186"/>
        <v>61846.8</v>
      </c>
      <c r="K223" s="84">
        <f t="shared" si="186"/>
        <v>61846.8</v>
      </c>
      <c r="L223" s="89"/>
      <c r="M223" s="89"/>
      <c r="N223" s="19"/>
    </row>
    <row r="224" spans="1:14" ht="43.5" customHeight="1" x14ac:dyDescent="0.25">
      <c r="A224" s="346"/>
      <c r="B224" s="347"/>
      <c r="C224" s="108"/>
      <c r="D224" s="48" t="s">
        <v>175</v>
      </c>
      <c r="E224" s="49">
        <f>E124</f>
        <v>0</v>
      </c>
      <c r="F224" s="49">
        <f t="shared" si="186"/>
        <v>0</v>
      </c>
      <c r="G224" s="49">
        <f t="shared" si="186"/>
        <v>0</v>
      </c>
      <c r="H224" s="49">
        <f t="shared" si="186"/>
        <v>0</v>
      </c>
      <c r="I224" s="49">
        <f t="shared" si="186"/>
        <v>0</v>
      </c>
      <c r="J224" s="49">
        <f t="shared" si="186"/>
        <v>0</v>
      </c>
      <c r="K224" s="49">
        <f t="shared" si="186"/>
        <v>0</v>
      </c>
      <c r="L224" s="80"/>
      <c r="M224" s="80"/>
    </row>
    <row r="225" spans="1:13" ht="42.75" customHeight="1" x14ac:dyDescent="0.25">
      <c r="A225" s="348"/>
      <c r="B225" s="349"/>
      <c r="C225" s="108"/>
      <c r="D225" s="51" t="s">
        <v>68</v>
      </c>
      <c r="E225" s="52">
        <f>E125</f>
        <v>0</v>
      </c>
      <c r="F225" s="52">
        <f t="shared" si="186"/>
        <v>0</v>
      </c>
      <c r="G225" s="52">
        <f t="shared" si="186"/>
        <v>0</v>
      </c>
      <c r="H225" s="52">
        <f t="shared" si="186"/>
        <v>0</v>
      </c>
      <c r="I225" s="52">
        <f t="shared" si="186"/>
        <v>0</v>
      </c>
      <c r="J225" s="52">
        <f t="shared" si="186"/>
        <v>0</v>
      </c>
      <c r="K225" s="52">
        <f t="shared" si="186"/>
        <v>0</v>
      </c>
      <c r="L225" s="46"/>
      <c r="M225" s="46"/>
    </row>
    <row r="226" spans="1:13" ht="40.5" customHeight="1" x14ac:dyDescent="0.25">
      <c r="A226" s="350" t="s">
        <v>256</v>
      </c>
      <c r="B226" s="315"/>
      <c r="C226" s="315"/>
      <c r="D226" s="315"/>
      <c r="E226" s="315"/>
      <c r="F226" s="315"/>
      <c r="G226" s="315"/>
      <c r="H226" s="315"/>
      <c r="I226" s="315"/>
      <c r="J226" s="315"/>
      <c r="K226" s="315"/>
      <c r="L226" s="315"/>
      <c r="M226" s="316"/>
    </row>
    <row r="227" spans="1:13" ht="31.5" customHeight="1" x14ac:dyDescent="0.25">
      <c r="A227" s="317" t="s">
        <v>285</v>
      </c>
      <c r="B227" s="323" t="s">
        <v>180</v>
      </c>
      <c r="C227" s="81"/>
      <c r="D227" s="38" t="s">
        <v>60</v>
      </c>
      <c r="E227" s="84">
        <f>E228+E229+E230</f>
        <v>0</v>
      </c>
      <c r="F227" s="84">
        <f t="shared" ref="F227:K227" si="187">F228+F229+F230</f>
        <v>632620.5</v>
      </c>
      <c r="G227" s="84">
        <f t="shared" si="187"/>
        <v>126524.1</v>
      </c>
      <c r="H227" s="84">
        <f t="shared" si="187"/>
        <v>126524.1</v>
      </c>
      <c r="I227" s="84">
        <f t="shared" si="187"/>
        <v>126524.1</v>
      </c>
      <c r="J227" s="84">
        <f t="shared" si="187"/>
        <v>126524.1</v>
      </c>
      <c r="K227" s="84">
        <f t="shared" si="187"/>
        <v>126524.1</v>
      </c>
      <c r="L227" s="76"/>
      <c r="M227" s="76"/>
    </row>
    <row r="228" spans="1:13" ht="38.25" x14ac:dyDescent="0.25">
      <c r="A228" s="318"/>
      <c r="B228" s="324"/>
      <c r="C228" s="89"/>
      <c r="D228" s="92" t="s">
        <v>156</v>
      </c>
      <c r="E228" s="41">
        <f>E232+E304</f>
        <v>0</v>
      </c>
      <c r="F228" s="41">
        <f t="shared" ref="F228:K228" si="188">F232+F304</f>
        <v>632620.5</v>
      </c>
      <c r="G228" s="41">
        <f t="shared" si="188"/>
        <v>126524.1</v>
      </c>
      <c r="H228" s="41">
        <f t="shared" si="188"/>
        <v>126524.1</v>
      </c>
      <c r="I228" s="41">
        <f t="shared" si="188"/>
        <v>126524.1</v>
      </c>
      <c r="J228" s="41">
        <f t="shared" si="188"/>
        <v>126524.1</v>
      </c>
      <c r="K228" s="41">
        <f t="shared" si="188"/>
        <v>126524.1</v>
      </c>
      <c r="L228" s="76"/>
      <c r="M228" s="76"/>
    </row>
    <row r="229" spans="1:13" ht="43.5" customHeight="1" x14ac:dyDescent="0.25">
      <c r="A229" s="318"/>
      <c r="B229" s="324"/>
      <c r="C229" s="89"/>
      <c r="D229" s="99" t="s">
        <v>157</v>
      </c>
      <c r="E229" s="100">
        <f>E233+E305</f>
        <v>0</v>
      </c>
      <c r="F229" s="100">
        <f t="shared" ref="F229:K229" si="189">F233+F305</f>
        <v>0</v>
      </c>
      <c r="G229" s="100">
        <f t="shared" si="189"/>
        <v>0</v>
      </c>
      <c r="H229" s="100">
        <f t="shared" si="189"/>
        <v>0</v>
      </c>
      <c r="I229" s="100">
        <f t="shared" si="189"/>
        <v>0</v>
      </c>
      <c r="J229" s="100">
        <f t="shared" si="189"/>
        <v>0</v>
      </c>
      <c r="K229" s="100">
        <f t="shared" si="189"/>
        <v>0</v>
      </c>
      <c r="L229" s="80"/>
      <c r="M229" s="80"/>
    </row>
    <row r="230" spans="1:13" ht="41.25" customHeight="1" x14ac:dyDescent="0.25">
      <c r="A230" s="319"/>
      <c r="B230" s="325"/>
      <c r="C230" s="89"/>
      <c r="D230" s="95" t="s">
        <v>62</v>
      </c>
      <c r="E230" s="47">
        <f>E234+E306</f>
        <v>0</v>
      </c>
      <c r="F230" s="47">
        <f t="shared" ref="F230:K230" si="190">F234+F306</f>
        <v>0</v>
      </c>
      <c r="G230" s="47">
        <f t="shared" si="190"/>
        <v>0</v>
      </c>
      <c r="H230" s="47">
        <f t="shared" si="190"/>
        <v>0</v>
      </c>
      <c r="I230" s="47">
        <f t="shared" si="190"/>
        <v>0</v>
      </c>
      <c r="J230" s="47">
        <f t="shared" si="190"/>
        <v>0</v>
      </c>
      <c r="K230" s="47">
        <f t="shared" si="190"/>
        <v>0</v>
      </c>
      <c r="L230" s="46"/>
      <c r="M230" s="46"/>
    </row>
    <row r="231" spans="1:13" ht="45" customHeight="1" x14ac:dyDescent="0.25">
      <c r="A231" s="326" t="s">
        <v>84</v>
      </c>
      <c r="B231" s="329" t="s">
        <v>231</v>
      </c>
      <c r="C231" s="171"/>
      <c r="D231" s="172" t="s">
        <v>60</v>
      </c>
      <c r="E231" s="173">
        <f>E232+E233+E234</f>
        <v>0</v>
      </c>
      <c r="F231" s="173">
        <f t="shared" ref="F231" si="191">F232+F233+F234</f>
        <v>623370.5</v>
      </c>
      <c r="G231" s="173">
        <f t="shared" ref="G231" si="192">G232+G233+G234</f>
        <v>124674.1</v>
      </c>
      <c r="H231" s="173">
        <f t="shared" ref="H231" si="193">H232+H233+H234</f>
        <v>124674.1</v>
      </c>
      <c r="I231" s="173">
        <f t="shared" ref="I231" si="194">I232+I233+I234</f>
        <v>124674.1</v>
      </c>
      <c r="J231" s="173">
        <f t="shared" ref="J231" si="195">J232+J233+J234</f>
        <v>124674.1</v>
      </c>
      <c r="K231" s="173">
        <f t="shared" ref="K231" si="196">K232+K233+K234</f>
        <v>124674.1</v>
      </c>
      <c r="L231" s="174" t="s">
        <v>61</v>
      </c>
      <c r="M231" s="174"/>
    </row>
    <row r="232" spans="1:13" ht="45" customHeight="1" x14ac:dyDescent="0.25">
      <c r="A232" s="327"/>
      <c r="B232" s="330"/>
      <c r="C232" s="171" t="s">
        <v>158</v>
      </c>
      <c r="D232" s="175" t="s">
        <v>156</v>
      </c>
      <c r="E232" s="176">
        <f>E236+E240+E244</f>
        <v>0</v>
      </c>
      <c r="F232" s="176">
        <f t="shared" ref="F232:K232" si="197">F236+F240+F244</f>
        <v>623370.5</v>
      </c>
      <c r="G232" s="176">
        <f t="shared" si="197"/>
        <v>124674.1</v>
      </c>
      <c r="H232" s="176">
        <f t="shared" si="197"/>
        <v>124674.1</v>
      </c>
      <c r="I232" s="176">
        <f t="shared" si="197"/>
        <v>124674.1</v>
      </c>
      <c r="J232" s="176">
        <f t="shared" si="197"/>
        <v>124674.1</v>
      </c>
      <c r="K232" s="176">
        <f t="shared" si="197"/>
        <v>124674.1</v>
      </c>
      <c r="L232" s="171" t="s">
        <v>61</v>
      </c>
      <c r="M232" s="171"/>
    </row>
    <row r="233" spans="1:13" ht="45" customHeight="1" x14ac:dyDescent="0.25">
      <c r="A233" s="327"/>
      <c r="B233" s="330"/>
      <c r="C233" s="171" t="s">
        <v>158</v>
      </c>
      <c r="D233" s="175" t="s">
        <v>157</v>
      </c>
      <c r="E233" s="176">
        <f>E237+E241+E245</f>
        <v>0</v>
      </c>
      <c r="F233" s="176">
        <f t="shared" ref="F233:K233" si="198">F237+F241+F245</f>
        <v>0</v>
      </c>
      <c r="G233" s="176">
        <f t="shared" si="198"/>
        <v>0</v>
      </c>
      <c r="H233" s="176">
        <f t="shared" si="198"/>
        <v>0</v>
      </c>
      <c r="I233" s="176">
        <f t="shared" si="198"/>
        <v>0</v>
      </c>
      <c r="J233" s="176">
        <f t="shared" si="198"/>
        <v>0</v>
      </c>
      <c r="K233" s="176">
        <f t="shared" si="198"/>
        <v>0</v>
      </c>
      <c r="L233" s="171" t="s">
        <v>61</v>
      </c>
      <c r="M233" s="171"/>
    </row>
    <row r="234" spans="1:13" ht="45" customHeight="1" x14ac:dyDescent="0.25">
      <c r="A234" s="328"/>
      <c r="B234" s="331"/>
      <c r="C234" s="171" t="s">
        <v>158</v>
      </c>
      <c r="D234" s="175" t="s">
        <v>62</v>
      </c>
      <c r="E234" s="176">
        <f>E238+E242+E246</f>
        <v>0</v>
      </c>
      <c r="F234" s="176">
        <f t="shared" ref="F234:K234" si="199">F238+F242+F246</f>
        <v>0</v>
      </c>
      <c r="G234" s="176">
        <f t="shared" si="199"/>
        <v>0</v>
      </c>
      <c r="H234" s="176">
        <f t="shared" si="199"/>
        <v>0</v>
      </c>
      <c r="I234" s="176">
        <f t="shared" si="199"/>
        <v>0</v>
      </c>
      <c r="J234" s="176">
        <f t="shared" si="199"/>
        <v>0</v>
      </c>
      <c r="K234" s="176">
        <f t="shared" si="199"/>
        <v>0</v>
      </c>
      <c r="L234" s="171" t="s">
        <v>61</v>
      </c>
      <c r="M234" s="171"/>
    </row>
    <row r="235" spans="1:13" ht="27.75" customHeight="1" x14ac:dyDescent="0.25">
      <c r="A235" s="306" t="s">
        <v>75</v>
      </c>
      <c r="B235" s="312" t="s">
        <v>335</v>
      </c>
      <c r="C235" s="168"/>
      <c r="D235" s="94" t="s">
        <v>60</v>
      </c>
      <c r="E235" s="32">
        <f>E236+E237+E238</f>
        <v>0</v>
      </c>
      <c r="F235" s="32">
        <f t="shared" ref="F235:K235" si="200">F236+F237+F238</f>
        <v>506250</v>
      </c>
      <c r="G235" s="32">
        <f t="shared" si="200"/>
        <v>101250</v>
      </c>
      <c r="H235" s="32">
        <f t="shared" si="200"/>
        <v>101250</v>
      </c>
      <c r="I235" s="32">
        <f t="shared" si="200"/>
        <v>101250</v>
      </c>
      <c r="J235" s="32">
        <f t="shared" si="200"/>
        <v>101250</v>
      </c>
      <c r="K235" s="32">
        <f t="shared" si="200"/>
        <v>101250</v>
      </c>
      <c r="L235" s="45" t="s">
        <v>61</v>
      </c>
      <c r="M235" s="320" t="str">
        <f>'[2]17 09 2014 измен сод учр 2018'!$N$11</f>
        <v xml:space="preserve">Оказание услуг и обеспечение жизнедеятельности учреждений </v>
      </c>
    </row>
    <row r="236" spans="1:13" ht="45" customHeight="1" x14ac:dyDescent="0.25">
      <c r="A236" s="307"/>
      <c r="B236" s="313"/>
      <c r="C236" s="168" t="s">
        <v>158</v>
      </c>
      <c r="D236" s="118" t="s">
        <v>156</v>
      </c>
      <c r="E236" s="90">
        <v>0</v>
      </c>
      <c r="F236" s="90">
        <f>G236+H236+I236+J236+K236</f>
        <v>506250</v>
      </c>
      <c r="G236" s="90">
        <v>101250</v>
      </c>
      <c r="H236" s="90">
        <v>101250</v>
      </c>
      <c r="I236" s="90">
        <v>101250</v>
      </c>
      <c r="J236" s="90">
        <v>101250</v>
      </c>
      <c r="K236" s="90">
        <v>101250</v>
      </c>
      <c r="L236" s="170" t="s">
        <v>61</v>
      </c>
      <c r="M236" s="321"/>
    </row>
    <row r="237" spans="1:13" ht="45" customHeight="1" x14ac:dyDescent="0.25">
      <c r="A237" s="307"/>
      <c r="B237" s="313"/>
      <c r="C237" s="168" t="s">
        <v>158</v>
      </c>
      <c r="D237" s="118" t="s">
        <v>157</v>
      </c>
      <c r="E237" s="90">
        <v>0</v>
      </c>
      <c r="F237" s="90">
        <f>G237+H237+I237+J237+K237</f>
        <v>0</v>
      </c>
      <c r="G237" s="90">
        <v>0</v>
      </c>
      <c r="H237" s="90">
        <v>0</v>
      </c>
      <c r="I237" s="90">
        <v>0</v>
      </c>
      <c r="J237" s="90">
        <v>0</v>
      </c>
      <c r="K237" s="90">
        <v>0</v>
      </c>
      <c r="L237" s="170" t="s">
        <v>61</v>
      </c>
      <c r="M237" s="322"/>
    </row>
    <row r="238" spans="1:13" ht="45" customHeight="1" x14ac:dyDescent="0.25">
      <c r="A238" s="308"/>
      <c r="B238" s="314"/>
      <c r="C238" s="170" t="s">
        <v>158</v>
      </c>
      <c r="D238" s="93" t="s">
        <v>62</v>
      </c>
      <c r="E238" s="83">
        <v>0</v>
      </c>
      <c r="F238" s="83">
        <f t="shared" ref="F238" si="201">G238+H238+I238+J238+K238</f>
        <v>0</v>
      </c>
      <c r="G238" s="83">
        <v>0</v>
      </c>
      <c r="H238" s="83">
        <v>0</v>
      </c>
      <c r="I238" s="83">
        <v>0</v>
      </c>
      <c r="J238" s="83">
        <v>0</v>
      </c>
      <c r="K238" s="83">
        <v>0</v>
      </c>
      <c r="L238" s="170" t="s">
        <v>61</v>
      </c>
      <c r="M238" s="170"/>
    </row>
    <row r="239" spans="1:13" ht="45" customHeight="1" x14ac:dyDescent="0.25">
      <c r="A239" s="306" t="s">
        <v>77</v>
      </c>
      <c r="B239" s="312" t="s">
        <v>336</v>
      </c>
      <c r="C239" s="168"/>
      <c r="D239" s="94" t="s">
        <v>60</v>
      </c>
      <c r="E239" s="32">
        <f>E240+E241+E242</f>
        <v>0</v>
      </c>
      <c r="F239" s="32">
        <f t="shared" ref="F239:K239" si="202">F240+F241+F242</f>
        <v>0</v>
      </c>
      <c r="G239" s="32">
        <f t="shared" si="202"/>
        <v>0</v>
      </c>
      <c r="H239" s="32">
        <f t="shared" si="202"/>
        <v>0</v>
      </c>
      <c r="I239" s="32">
        <f t="shared" si="202"/>
        <v>0</v>
      </c>
      <c r="J239" s="32">
        <f t="shared" si="202"/>
        <v>0</v>
      </c>
      <c r="K239" s="32">
        <f t="shared" si="202"/>
        <v>0</v>
      </c>
      <c r="L239" s="45" t="s">
        <v>61</v>
      </c>
      <c r="M239" s="45"/>
    </row>
    <row r="240" spans="1:13" ht="45" customHeight="1" x14ac:dyDescent="0.25">
      <c r="A240" s="307"/>
      <c r="B240" s="313"/>
      <c r="C240" s="168" t="s">
        <v>158</v>
      </c>
      <c r="D240" s="118" t="s">
        <v>156</v>
      </c>
      <c r="E240" s="90">
        <v>0</v>
      </c>
      <c r="F240" s="90">
        <f>G240+H240+I240+J240+K240</f>
        <v>0</v>
      </c>
      <c r="G240" s="90">
        <v>0</v>
      </c>
      <c r="H240" s="90">
        <v>0</v>
      </c>
      <c r="I240" s="90">
        <v>0</v>
      </c>
      <c r="J240" s="90">
        <v>0</v>
      </c>
      <c r="K240" s="90">
        <v>0</v>
      </c>
      <c r="L240" s="170" t="s">
        <v>61</v>
      </c>
      <c r="M240" s="170"/>
    </row>
    <row r="241" spans="1:13" ht="45" customHeight="1" x14ac:dyDescent="0.25">
      <c r="A241" s="307"/>
      <c r="B241" s="313"/>
      <c r="C241" s="168" t="s">
        <v>158</v>
      </c>
      <c r="D241" s="118" t="s">
        <v>157</v>
      </c>
      <c r="E241" s="90">
        <v>0</v>
      </c>
      <c r="F241" s="90">
        <f>G241+H241+I241+J241+K241</f>
        <v>0</v>
      </c>
      <c r="G241" s="90">
        <v>0</v>
      </c>
      <c r="H241" s="90">
        <v>0</v>
      </c>
      <c r="I241" s="90">
        <v>0</v>
      </c>
      <c r="J241" s="90">
        <v>0</v>
      </c>
      <c r="K241" s="90">
        <v>0</v>
      </c>
      <c r="L241" s="170" t="s">
        <v>61</v>
      </c>
      <c r="M241" s="170"/>
    </row>
    <row r="242" spans="1:13" ht="45" customHeight="1" x14ac:dyDescent="0.25">
      <c r="A242" s="308"/>
      <c r="B242" s="314"/>
      <c r="C242" s="170" t="s">
        <v>158</v>
      </c>
      <c r="D242" s="93" t="s">
        <v>62</v>
      </c>
      <c r="E242" s="83">
        <v>0</v>
      </c>
      <c r="F242" s="83">
        <f t="shared" ref="F242" si="203">G242+H242+I242+J242+K242</f>
        <v>0</v>
      </c>
      <c r="G242" s="83">
        <v>0</v>
      </c>
      <c r="H242" s="83">
        <v>0</v>
      </c>
      <c r="I242" s="83">
        <v>0</v>
      </c>
      <c r="J242" s="83">
        <v>0</v>
      </c>
      <c r="K242" s="83">
        <v>0</v>
      </c>
      <c r="L242" s="170" t="s">
        <v>61</v>
      </c>
      <c r="M242" s="170"/>
    </row>
    <row r="243" spans="1:13" ht="45" customHeight="1" x14ac:dyDescent="0.25">
      <c r="A243" s="306" t="s">
        <v>290</v>
      </c>
      <c r="B243" s="312" t="s">
        <v>337</v>
      </c>
      <c r="C243" s="168"/>
      <c r="D243" s="94" t="s">
        <v>60</v>
      </c>
      <c r="E243" s="32">
        <f>E244+E245+E246</f>
        <v>0</v>
      </c>
      <c r="F243" s="32">
        <f t="shared" ref="F243:K243" si="204">F244+F245+F246</f>
        <v>117120.5</v>
      </c>
      <c r="G243" s="32">
        <f t="shared" si="204"/>
        <v>23424.1</v>
      </c>
      <c r="H243" s="32">
        <f t="shared" si="204"/>
        <v>23424.1</v>
      </c>
      <c r="I243" s="32">
        <f t="shared" si="204"/>
        <v>23424.1</v>
      </c>
      <c r="J243" s="32">
        <f t="shared" si="204"/>
        <v>23424.1</v>
      </c>
      <c r="K243" s="32">
        <f t="shared" si="204"/>
        <v>23424.1</v>
      </c>
      <c r="L243" s="45" t="s">
        <v>61</v>
      </c>
      <c r="M243" s="320" t="str">
        <f>'[2]17 09 2014 измен сод учр 2018'!$N$11</f>
        <v xml:space="preserve">Оказание услуг и обеспечение жизнедеятельности учреждений </v>
      </c>
    </row>
    <row r="244" spans="1:13" ht="45" customHeight="1" x14ac:dyDescent="0.25">
      <c r="A244" s="307"/>
      <c r="B244" s="313"/>
      <c r="C244" s="168" t="s">
        <v>158</v>
      </c>
      <c r="D244" s="118" t="s">
        <v>156</v>
      </c>
      <c r="E244" s="90">
        <f>E248+E252+E256+E260+E300</f>
        <v>0</v>
      </c>
      <c r="F244" s="90">
        <f t="shared" ref="F244:K244" si="205">F248+F252+F256+F260+F300</f>
        <v>117120.5</v>
      </c>
      <c r="G244" s="90">
        <f t="shared" si="205"/>
        <v>23424.1</v>
      </c>
      <c r="H244" s="90">
        <f t="shared" si="205"/>
        <v>23424.1</v>
      </c>
      <c r="I244" s="90">
        <f t="shared" si="205"/>
        <v>23424.1</v>
      </c>
      <c r="J244" s="90">
        <f t="shared" si="205"/>
        <v>23424.1</v>
      </c>
      <c r="K244" s="90">
        <f t="shared" si="205"/>
        <v>23424.1</v>
      </c>
      <c r="L244" s="170" t="s">
        <v>61</v>
      </c>
      <c r="M244" s="321"/>
    </row>
    <row r="245" spans="1:13" ht="45" customHeight="1" x14ac:dyDescent="0.25">
      <c r="A245" s="307"/>
      <c r="B245" s="313"/>
      <c r="C245" s="168" t="s">
        <v>158</v>
      </c>
      <c r="D245" s="118" t="s">
        <v>157</v>
      </c>
      <c r="E245" s="90">
        <f>E249+E253+E257+E261+E301</f>
        <v>0</v>
      </c>
      <c r="F245" s="90">
        <f t="shared" ref="F245:K245" si="206">F249+F253+F257+F261+F301</f>
        <v>0</v>
      </c>
      <c r="G245" s="90">
        <f t="shared" si="206"/>
        <v>0</v>
      </c>
      <c r="H245" s="90">
        <f t="shared" si="206"/>
        <v>0</v>
      </c>
      <c r="I245" s="90">
        <f t="shared" si="206"/>
        <v>0</v>
      </c>
      <c r="J245" s="90">
        <f t="shared" si="206"/>
        <v>0</v>
      </c>
      <c r="K245" s="90">
        <f t="shared" si="206"/>
        <v>0</v>
      </c>
      <c r="L245" s="170" t="s">
        <v>61</v>
      </c>
      <c r="M245" s="322"/>
    </row>
    <row r="246" spans="1:13" ht="45" customHeight="1" x14ac:dyDescent="0.25">
      <c r="A246" s="308"/>
      <c r="B246" s="314"/>
      <c r="C246" s="170" t="s">
        <v>158</v>
      </c>
      <c r="D246" s="93" t="s">
        <v>62</v>
      </c>
      <c r="E246" s="83">
        <f>E250+E254+E258+E262+E302</f>
        <v>0</v>
      </c>
      <c r="F246" s="83">
        <f t="shared" ref="F246:K246" si="207">F250+F254+F258+F262+F302</f>
        <v>0</v>
      </c>
      <c r="G246" s="83">
        <f t="shared" si="207"/>
        <v>0</v>
      </c>
      <c r="H246" s="83">
        <f t="shared" si="207"/>
        <v>0</v>
      </c>
      <c r="I246" s="83">
        <f t="shared" si="207"/>
        <v>0</v>
      </c>
      <c r="J246" s="83">
        <f t="shared" si="207"/>
        <v>0</v>
      </c>
      <c r="K246" s="83">
        <f t="shared" si="207"/>
        <v>0</v>
      </c>
      <c r="L246" s="170" t="s">
        <v>61</v>
      </c>
      <c r="M246" s="170"/>
    </row>
    <row r="247" spans="1:13" ht="45" customHeight="1" x14ac:dyDescent="0.25">
      <c r="A247" s="306" t="s">
        <v>332</v>
      </c>
      <c r="B247" s="312" t="s">
        <v>323</v>
      </c>
      <c r="C247" s="168"/>
      <c r="D247" s="94" t="s">
        <v>60</v>
      </c>
      <c r="E247" s="32">
        <f>E248+E249+E250</f>
        <v>0</v>
      </c>
      <c r="F247" s="32">
        <f t="shared" ref="F247:K247" si="208">F248+F249+F250</f>
        <v>54475</v>
      </c>
      <c r="G247" s="32">
        <f t="shared" si="208"/>
        <v>10895</v>
      </c>
      <c r="H247" s="32">
        <f t="shared" si="208"/>
        <v>10895</v>
      </c>
      <c r="I247" s="32">
        <f t="shared" si="208"/>
        <v>10895</v>
      </c>
      <c r="J247" s="32">
        <f t="shared" si="208"/>
        <v>10895</v>
      </c>
      <c r="K247" s="32">
        <f t="shared" si="208"/>
        <v>10895</v>
      </c>
      <c r="L247" s="45" t="s">
        <v>61</v>
      </c>
      <c r="M247" s="320" t="str">
        <f>'[2]17 09 2014 измен сод учр 2018'!$N$11</f>
        <v xml:space="preserve">Оказание услуг и обеспечение жизнедеятельности учреждений </v>
      </c>
    </row>
    <row r="248" spans="1:13" ht="45" customHeight="1" x14ac:dyDescent="0.25">
      <c r="A248" s="307"/>
      <c r="B248" s="313"/>
      <c r="C248" s="168" t="s">
        <v>158</v>
      </c>
      <c r="D248" s="118" t="s">
        <v>156</v>
      </c>
      <c r="E248" s="90">
        <v>0</v>
      </c>
      <c r="F248" s="90">
        <f>G248+H248+I248+J248+K248</f>
        <v>54475</v>
      </c>
      <c r="G248" s="90">
        <v>10895</v>
      </c>
      <c r="H248" s="90">
        <v>10895</v>
      </c>
      <c r="I248" s="90">
        <v>10895</v>
      </c>
      <c r="J248" s="90">
        <v>10895</v>
      </c>
      <c r="K248" s="90">
        <v>10895</v>
      </c>
      <c r="L248" s="170" t="s">
        <v>61</v>
      </c>
      <c r="M248" s="321"/>
    </row>
    <row r="249" spans="1:13" ht="45" customHeight="1" x14ac:dyDescent="0.25">
      <c r="A249" s="307"/>
      <c r="B249" s="313"/>
      <c r="C249" s="168" t="s">
        <v>158</v>
      </c>
      <c r="D249" s="118" t="s">
        <v>157</v>
      </c>
      <c r="E249" s="90">
        <v>0</v>
      </c>
      <c r="F249" s="90">
        <f>G249+H249+I249+J249+K249</f>
        <v>0</v>
      </c>
      <c r="G249" s="90">
        <v>0</v>
      </c>
      <c r="H249" s="90">
        <v>0</v>
      </c>
      <c r="I249" s="90">
        <v>0</v>
      </c>
      <c r="J249" s="90">
        <v>0</v>
      </c>
      <c r="K249" s="90">
        <v>0</v>
      </c>
      <c r="L249" s="170" t="s">
        <v>61</v>
      </c>
      <c r="M249" s="321"/>
    </row>
    <row r="250" spans="1:13" ht="45" customHeight="1" x14ac:dyDescent="0.25">
      <c r="A250" s="308"/>
      <c r="B250" s="314"/>
      <c r="C250" s="170" t="s">
        <v>158</v>
      </c>
      <c r="D250" s="93" t="s">
        <v>62</v>
      </c>
      <c r="E250" s="83">
        <v>0</v>
      </c>
      <c r="F250" s="83">
        <f t="shared" ref="F250" si="209">G250+H250+I250+J250+K250</f>
        <v>0</v>
      </c>
      <c r="G250" s="83">
        <v>0</v>
      </c>
      <c r="H250" s="83">
        <v>0</v>
      </c>
      <c r="I250" s="83">
        <v>0</v>
      </c>
      <c r="J250" s="83">
        <v>0</v>
      </c>
      <c r="K250" s="83">
        <v>0</v>
      </c>
      <c r="L250" s="170" t="s">
        <v>61</v>
      </c>
      <c r="M250" s="322"/>
    </row>
    <row r="251" spans="1:13" ht="45" customHeight="1" x14ac:dyDescent="0.25">
      <c r="A251" s="306" t="s">
        <v>333</v>
      </c>
      <c r="B251" s="341" t="s">
        <v>411</v>
      </c>
      <c r="C251" s="168"/>
      <c r="D251" s="94" t="s">
        <v>60</v>
      </c>
      <c r="E251" s="32">
        <f>E252+E253+E254</f>
        <v>0</v>
      </c>
      <c r="F251" s="32">
        <f t="shared" ref="F251:K251" si="210">F252+F253+F254</f>
        <v>29445.5</v>
      </c>
      <c r="G251" s="32">
        <f t="shared" si="210"/>
        <v>5889.1</v>
      </c>
      <c r="H251" s="32">
        <f t="shared" si="210"/>
        <v>5889.1</v>
      </c>
      <c r="I251" s="32">
        <f t="shared" si="210"/>
        <v>5889.1</v>
      </c>
      <c r="J251" s="32">
        <f t="shared" si="210"/>
        <v>5889.1</v>
      </c>
      <c r="K251" s="32">
        <f t="shared" si="210"/>
        <v>5889.1</v>
      </c>
      <c r="L251" s="45" t="s">
        <v>61</v>
      </c>
      <c r="M251" s="320" t="str">
        <f>'[2]17 09 2014 измен сод учр 2018'!$N$11</f>
        <v xml:space="preserve">Оказание услуг и обеспечение жизнедеятельности учреждений </v>
      </c>
    </row>
    <row r="252" spans="1:13" ht="45" customHeight="1" x14ac:dyDescent="0.25">
      <c r="A252" s="307"/>
      <c r="B252" s="342"/>
      <c r="C252" s="168" t="s">
        <v>158</v>
      </c>
      <c r="D252" s="118" t="s">
        <v>156</v>
      </c>
      <c r="E252" s="90">
        <v>0</v>
      </c>
      <c r="F252" s="90">
        <f>G252+H252+I252+J252+K252</f>
        <v>29445.5</v>
      </c>
      <c r="G252" s="90">
        <v>5889.1</v>
      </c>
      <c r="H252" s="90">
        <v>5889.1</v>
      </c>
      <c r="I252" s="90">
        <v>5889.1</v>
      </c>
      <c r="J252" s="90">
        <v>5889.1</v>
      </c>
      <c r="K252" s="90">
        <v>5889.1</v>
      </c>
      <c r="L252" s="170" t="s">
        <v>61</v>
      </c>
      <c r="M252" s="321"/>
    </row>
    <row r="253" spans="1:13" ht="45" customHeight="1" x14ac:dyDescent="0.25">
      <c r="A253" s="307"/>
      <c r="B253" s="342"/>
      <c r="C253" s="168" t="s">
        <v>158</v>
      </c>
      <c r="D253" s="118" t="s">
        <v>157</v>
      </c>
      <c r="E253" s="90">
        <v>0</v>
      </c>
      <c r="F253" s="90">
        <f>G253+H253+I253+J253+K253</f>
        <v>0</v>
      </c>
      <c r="G253" s="90">
        <v>0</v>
      </c>
      <c r="H253" s="90">
        <v>0</v>
      </c>
      <c r="I253" s="90">
        <v>0</v>
      </c>
      <c r="J253" s="90">
        <v>0</v>
      </c>
      <c r="K253" s="90">
        <v>0</v>
      </c>
      <c r="L253" s="170" t="s">
        <v>61</v>
      </c>
      <c r="M253" s="321"/>
    </row>
    <row r="254" spans="1:13" ht="45" customHeight="1" x14ac:dyDescent="0.25">
      <c r="A254" s="308"/>
      <c r="B254" s="343"/>
      <c r="C254" s="170" t="s">
        <v>158</v>
      </c>
      <c r="D254" s="93" t="s">
        <v>62</v>
      </c>
      <c r="E254" s="83">
        <v>0</v>
      </c>
      <c r="F254" s="83">
        <f t="shared" ref="F254" si="211">G254+H254+I254+J254+K254</f>
        <v>0</v>
      </c>
      <c r="G254" s="83">
        <v>0</v>
      </c>
      <c r="H254" s="83">
        <v>0</v>
      </c>
      <c r="I254" s="83">
        <v>0</v>
      </c>
      <c r="J254" s="83">
        <v>0</v>
      </c>
      <c r="K254" s="83">
        <v>0</v>
      </c>
      <c r="L254" s="170" t="s">
        <v>61</v>
      </c>
      <c r="M254" s="322"/>
    </row>
    <row r="255" spans="1:13" ht="45" customHeight="1" x14ac:dyDescent="0.25">
      <c r="A255" s="306" t="s">
        <v>334</v>
      </c>
      <c r="B255" s="312" t="s">
        <v>362</v>
      </c>
      <c r="C255" s="178"/>
      <c r="D255" s="94" t="s">
        <v>60</v>
      </c>
      <c r="E255" s="32">
        <f>E256+E257+E258</f>
        <v>0</v>
      </c>
      <c r="F255" s="32">
        <f t="shared" ref="F255:K255" si="212">F256+F257+F258</f>
        <v>3500</v>
      </c>
      <c r="G255" s="32">
        <f t="shared" si="212"/>
        <v>700</v>
      </c>
      <c r="H255" s="32">
        <f t="shared" si="212"/>
        <v>700</v>
      </c>
      <c r="I255" s="32">
        <f t="shared" si="212"/>
        <v>700</v>
      </c>
      <c r="J255" s="32">
        <f t="shared" si="212"/>
        <v>700</v>
      </c>
      <c r="K255" s="32">
        <f t="shared" si="212"/>
        <v>700</v>
      </c>
      <c r="L255" s="45" t="s">
        <v>61</v>
      </c>
      <c r="M255" s="320" t="str">
        <f>'[2]17 09 2014 измен сод учр 2018'!$N$11</f>
        <v xml:space="preserve">Оказание услуг и обеспечение жизнедеятельности учреждений </v>
      </c>
    </row>
    <row r="256" spans="1:13" ht="45" customHeight="1" x14ac:dyDescent="0.25">
      <c r="A256" s="307"/>
      <c r="B256" s="313"/>
      <c r="C256" s="178" t="s">
        <v>158</v>
      </c>
      <c r="D256" s="118" t="s">
        <v>156</v>
      </c>
      <c r="E256" s="90">
        <v>0</v>
      </c>
      <c r="F256" s="90">
        <f>G256+H256+I256+J256+K256</f>
        <v>3500</v>
      </c>
      <c r="G256" s="90">
        <v>700</v>
      </c>
      <c r="H256" s="90">
        <v>700</v>
      </c>
      <c r="I256" s="90">
        <v>700</v>
      </c>
      <c r="J256" s="90">
        <v>700</v>
      </c>
      <c r="K256" s="90">
        <v>700</v>
      </c>
      <c r="L256" s="181" t="s">
        <v>61</v>
      </c>
      <c r="M256" s="321"/>
    </row>
    <row r="257" spans="1:13" ht="45" customHeight="1" x14ac:dyDescent="0.25">
      <c r="A257" s="307"/>
      <c r="B257" s="313"/>
      <c r="C257" s="178" t="s">
        <v>158</v>
      </c>
      <c r="D257" s="118" t="s">
        <v>157</v>
      </c>
      <c r="E257" s="90">
        <v>0</v>
      </c>
      <c r="F257" s="90">
        <f>G257+H257+I257+J257+K257</f>
        <v>0</v>
      </c>
      <c r="G257" s="90">
        <v>0</v>
      </c>
      <c r="H257" s="90">
        <v>0</v>
      </c>
      <c r="I257" s="90">
        <v>0</v>
      </c>
      <c r="J257" s="90">
        <v>0</v>
      </c>
      <c r="K257" s="90">
        <v>0</v>
      </c>
      <c r="L257" s="181" t="s">
        <v>61</v>
      </c>
      <c r="M257" s="321"/>
    </row>
    <row r="258" spans="1:13" ht="45" customHeight="1" x14ac:dyDescent="0.25">
      <c r="A258" s="308"/>
      <c r="B258" s="314"/>
      <c r="C258" s="181" t="s">
        <v>158</v>
      </c>
      <c r="D258" s="93" t="s">
        <v>62</v>
      </c>
      <c r="E258" s="83">
        <v>0</v>
      </c>
      <c r="F258" s="83">
        <f t="shared" ref="F258" si="213">G258+H258+I258+J258+K258</f>
        <v>0</v>
      </c>
      <c r="G258" s="83">
        <v>0</v>
      </c>
      <c r="H258" s="83">
        <v>0</v>
      </c>
      <c r="I258" s="83">
        <v>0</v>
      </c>
      <c r="J258" s="83">
        <v>0</v>
      </c>
      <c r="K258" s="83">
        <v>0</v>
      </c>
      <c r="L258" s="181" t="s">
        <v>61</v>
      </c>
      <c r="M258" s="322"/>
    </row>
    <row r="259" spans="1:13" ht="30" customHeight="1" x14ac:dyDescent="0.25">
      <c r="A259" s="306" t="s">
        <v>338</v>
      </c>
      <c r="B259" s="312" t="s">
        <v>361</v>
      </c>
      <c r="C259" s="168"/>
      <c r="D259" s="94" t="s">
        <v>60</v>
      </c>
      <c r="E259" s="32">
        <f>E260+E261+E262</f>
        <v>0</v>
      </c>
      <c r="F259" s="32">
        <f t="shared" ref="F259:K259" si="214">F260+F261+F262</f>
        <v>17700</v>
      </c>
      <c r="G259" s="32">
        <f t="shared" si="214"/>
        <v>3540</v>
      </c>
      <c r="H259" s="32">
        <f t="shared" si="214"/>
        <v>3540</v>
      </c>
      <c r="I259" s="32">
        <f t="shared" si="214"/>
        <v>3540</v>
      </c>
      <c r="J259" s="32">
        <f t="shared" si="214"/>
        <v>3540</v>
      </c>
      <c r="K259" s="32">
        <f t="shared" si="214"/>
        <v>3540</v>
      </c>
      <c r="L259" s="45" t="s">
        <v>61</v>
      </c>
      <c r="M259" s="320" t="str">
        <f>'[2]17 09 2014 измен сод учр 2018'!$N$11</f>
        <v xml:space="preserve">Оказание услуг и обеспечение жизнедеятельности учреждений </v>
      </c>
    </row>
    <row r="260" spans="1:13" ht="45" customHeight="1" x14ac:dyDescent="0.25">
      <c r="A260" s="307"/>
      <c r="B260" s="313"/>
      <c r="C260" s="168" t="s">
        <v>158</v>
      </c>
      <c r="D260" s="118" t="s">
        <v>156</v>
      </c>
      <c r="E260" s="90">
        <v>0</v>
      </c>
      <c r="F260" s="90">
        <f>F264+F268+F272+F276+F280+F284+F288+F292+F296</f>
        <v>17700</v>
      </c>
      <c r="G260" s="90">
        <f>G264+G268+G272+G276+G280+G284+G288+G292+G296</f>
        <v>3540</v>
      </c>
      <c r="H260" s="90">
        <f t="shared" ref="H260:K260" si="215">H264+H268+H272+H276+H280+H284+H288+H292+H296</f>
        <v>3540</v>
      </c>
      <c r="I260" s="90">
        <f t="shared" si="215"/>
        <v>3540</v>
      </c>
      <c r="J260" s="90">
        <f t="shared" si="215"/>
        <v>3540</v>
      </c>
      <c r="K260" s="90">
        <f t="shared" si="215"/>
        <v>3540</v>
      </c>
      <c r="L260" s="170" t="s">
        <v>61</v>
      </c>
      <c r="M260" s="321"/>
    </row>
    <row r="261" spans="1:13" ht="45" customHeight="1" x14ac:dyDescent="0.25">
      <c r="A261" s="307"/>
      <c r="B261" s="313"/>
      <c r="C261" s="168" t="s">
        <v>158</v>
      </c>
      <c r="D261" s="118" t="s">
        <v>157</v>
      </c>
      <c r="E261" s="90">
        <v>0</v>
      </c>
      <c r="F261" s="90">
        <f>G261+H261+I261+J261+K261</f>
        <v>0</v>
      </c>
      <c r="G261" s="90">
        <v>0</v>
      </c>
      <c r="H261" s="90">
        <v>0</v>
      </c>
      <c r="I261" s="90">
        <v>0</v>
      </c>
      <c r="J261" s="90">
        <v>0</v>
      </c>
      <c r="K261" s="90">
        <v>0</v>
      </c>
      <c r="L261" s="170" t="s">
        <v>61</v>
      </c>
      <c r="M261" s="321"/>
    </row>
    <row r="262" spans="1:13" ht="45" customHeight="1" x14ac:dyDescent="0.25">
      <c r="A262" s="308"/>
      <c r="B262" s="314"/>
      <c r="C262" s="170" t="s">
        <v>158</v>
      </c>
      <c r="D262" s="93" t="s">
        <v>62</v>
      </c>
      <c r="E262" s="83">
        <v>0</v>
      </c>
      <c r="F262" s="83">
        <f t="shared" ref="F262" si="216">G262+H262+I262+J262+K262</f>
        <v>0</v>
      </c>
      <c r="G262" s="83">
        <v>0</v>
      </c>
      <c r="H262" s="83">
        <v>0</v>
      </c>
      <c r="I262" s="83">
        <v>0</v>
      </c>
      <c r="J262" s="83">
        <v>0</v>
      </c>
      <c r="K262" s="83">
        <v>0</v>
      </c>
      <c r="L262" s="170" t="s">
        <v>61</v>
      </c>
      <c r="M262" s="322"/>
    </row>
    <row r="263" spans="1:13" ht="45" customHeight="1" x14ac:dyDescent="0.25">
      <c r="A263" s="306" t="s">
        <v>414</v>
      </c>
      <c r="B263" s="312" t="s">
        <v>415</v>
      </c>
      <c r="C263" s="226"/>
      <c r="D263" s="94" t="s">
        <v>60</v>
      </c>
      <c r="E263" s="32">
        <f>E264+E265+E266</f>
        <v>0</v>
      </c>
      <c r="F263" s="32">
        <f t="shared" ref="F263:K263" si="217">F264+F265+F266</f>
        <v>2850</v>
      </c>
      <c r="G263" s="32">
        <f t="shared" si="217"/>
        <v>570</v>
      </c>
      <c r="H263" s="32">
        <f t="shared" si="217"/>
        <v>570</v>
      </c>
      <c r="I263" s="32">
        <f t="shared" si="217"/>
        <v>570</v>
      </c>
      <c r="J263" s="32">
        <f t="shared" si="217"/>
        <v>570</v>
      </c>
      <c r="K263" s="32">
        <f t="shared" si="217"/>
        <v>570</v>
      </c>
      <c r="L263" s="45" t="s">
        <v>61</v>
      </c>
      <c r="M263" s="320" t="str">
        <f>'[2]17 09 2014 измен сод учр 2018'!$N$11</f>
        <v xml:space="preserve">Оказание услуг и обеспечение жизнедеятельности учреждений </v>
      </c>
    </row>
    <row r="264" spans="1:13" ht="45" customHeight="1" x14ac:dyDescent="0.25">
      <c r="A264" s="307"/>
      <c r="B264" s="313"/>
      <c r="C264" s="226" t="s">
        <v>158</v>
      </c>
      <c r="D264" s="118" t="s">
        <v>156</v>
      </c>
      <c r="E264" s="90">
        <v>0</v>
      </c>
      <c r="F264" s="90">
        <f>G264+H264+I264+J264+K264</f>
        <v>2850</v>
      </c>
      <c r="G264" s="90">
        <v>570</v>
      </c>
      <c r="H264" s="90">
        <v>570</v>
      </c>
      <c r="I264" s="90">
        <v>570</v>
      </c>
      <c r="J264" s="90">
        <v>570</v>
      </c>
      <c r="K264" s="90">
        <v>570</v>
      </c>
      <c r="L264" s="227" t="s">
        <v>61</v>
      </c>
      <c r="M264" s="321"/>
    </row>
    <row r="265" spans="1:13" ht="45" customHeight="1" x14ac:dyDescent="0.25">
      <c r="A265" s="307"/>
      <c r="B265" s="313"/>
      <c r="C265" s="226" t="s">
        <v>158</v>
      </c>
      <c r="D265" s="118" t="s">
        <v>157</v>
      </c>
      <c r="E265" s="90">
        <v>0</v>
      </c>
      <c r="F265" s="90">
        <f>G265+H265+I265+J265+K265</f>
        <v>0</v>
      </c>
      <c r="G265" s="90">
        <v>0</v>
      </c>
      <c r="H265" s="90">
        <v>0</v>
      </c>
      <c r="I265" s="90">
        <v>0</v>
      </c>
      <c r="J265" s="90">
        <v>0</v>
      </c>
      <c r="K265" s="90">
        <v>0</v>
      </c>
      <c r="L265" s="227" t="s">
        <v>61</v>
      </c>
      <c r="M265" s="321"/>
    </row>
    <row r="266" spans="1:13" ht="45" customHeight="1" x14ac:dyDescent="0.25">
      <c r="A266" s="308"/>
      <c r="B266" s="314"/>
      <c r="C266" s="227" t="s">
        <v>158</v>
      </c>
      <c r="D266" s="93" t="s">
        <v>62</v>
      </c>
      <c r="E266" s="83">
        <v>0</v>
      </c>
      <c r="F266" s="83">
        <f t="shared" ref="F266" si="218">G266+H266+I266+J266+K266</f>
        <v>0</v>
      </c>
      <c r="G266" s="83">
        <v>0</v>
      </c>
      <c r="H266" s="83">
        <v>0</v>
      </c>
      <c r="I266" s="83">
        <v>0</v>
      </c>
      <c r="J266" s="83">
        <v>0</v>
      </c>
      <c r="K266" s="83">
        <v>0</v>
      </c>
      <c r="L266" s="227" t="s">
        <v>61</v>
      </c>
      <c r="M266" s="322"/>
    </row>
    <row r="267" spans="1:13" ht="45" customHeight="1" x14ac:dyDescent="0.25">
      <c r="A267" s="306" t="s">
        <v>416</v>
      </c>
      <c r="B267" s="312" t="s">
        <v>417</v>
      </c>
      <c r="C267" s="226"/>
      <c r="D267" s="94" t="s">
        <v>60</v>
      </c>
      <c r="E267" s="32">
        <f>E268+E269+E270</f>
        <v>0</v>
      </c>
      <c r="F267" s="32">
        <f t="shared" ref="F267:K267" si="219">F268+F269+F270</f>
        <v>1000</v>
      </c>
      <c r="G267" s="32">
        <f t="shared" si="219"/>
        <v>200</v>
      </c>
      <c r="H267" s="32">
        <f t="shared" si="219"/>
        <v>200</v>
      </c>
      <c r="I267" s="32">
        <f t="shared" si="219"/>
        <v>200</v>
      </c>
      <c r="J267" s="32">
        <f t="shared" si="219"/>
        <v>200</v>
      </c>
      <c r="K267" s="32">
        <f t="shared" si="219"/>
        <v>200</v>
      </c>
      <c r="L267" s="45" t="s">
        <v>61</v>
      </c>
      <c r="M267" s="320" t="str">
        <f>'[2]17 09 2014 измен сод учр 2018'!$N$11</f>
        <v xml:space="preserve">Оказание услуг и обеспечение жизнедеятельности учреждений </v>
      </c>
    </row>
    <row r="268" spans="1:13" ht="45" customHeight="1" x14ac:dyDescent="0.25">
      <c r="A268" s="307"/>
      <c r="B268" s="313"/>
      <c r="C268" s="226" t="s">
        <v>158</v>
      </c>
      <c r="D268" s="118" t="s">
        <v>156</v>
      </c>
      <c r="E268" s="90">
        <v>0</v>
      </c>
      <c r="F268" s="90">
        <f>G268+H268+I268+J268+K268</f>
        <v>1000</v>
      </c>
      <c r="G268" s="90">
        <v>200</v>
      </c>
      <c r="H268" s="90">
        <v>200</v>
      </c>
      <c r="I268" s="90">
        <v>200</v>
      </c>
      <c r="J268" s="90">
        <v>200</v>
      </c>
      <c r="K268" s="90">
        <v>200</v>
      </c>
      <c r="L268" s="227" t="s">
        <v>61</v>
      </c>
      <c r="M268" s="321"/>
    </row>
    <row r="269" spans="1:13" ht="45" customHeight="1" x14ac:dyDescent="0.25">
      <c r="A269" s="307"/>
      <c r="B269" s="313"/>
      <c r="C269" s="226" t="s">
        <v>158</v>
      </c>
      <c r="D269" s="118" t="s">
        <v>157</v>
      </c>
      <c r="E269" s="90">
        <v>0</v>
      </c>
      <c r="F269" s="90">
        <f>G269+H269+I269+J269+K269</f>
        <v>0</v>
      </c>
      <c r="G269" s="90">
        <v>0</v>
      </c>
      <c r="H269" s="90">
        <v>0</v>
      </c>
      <c r="I269" s="90">
        <v>0</v>
      </c>
      <c r="J269" s="90">
        <v>0</v>
      </c>
      <c r="K269" s="90">
        <v>0</v>
      </c>
      <c r="L269" s="227" t="s">
        <v>61</v>
      </c>
      <c r="M269" s="321"/>
    </row>
    <row r="270" spans="1:13" ht="45" customHeight="1" x14ac:dyDescent="0.25">
      <c r="A270" s="308"/>
      <c r="B270" s="314"/>
      <c r="C270" s="227" t="s">
        <v>158</v>
      </c>
      <c r="D270" s="93" t="s">
        <v>62</v>
      </c>
      <c r="E270" s="83">
        <v>0</v>
      </c>
      <c r="F270" s="83">
        <f t="shared" ref="F270" si="220">G270+H270+I270+J270+K270</f>
        <v>0</v>
      </c>
      <c r="G270" s="83">
        <v>0</v>
      </c>
      <c r="H270" s="83">
        <v>0</v>
      </c>
      <c r="I270" s="83">
        <v>0</v>
      </c>
      <c r="J270" s="83">
        <v>0</v>
      </c>
      <c r="K270" s="83">
        <v>0</v>
      </c>
      <c r="L270" s="227" t="s">
        <v>61</v>
      </c>
      <c r="M270" s="322"/>
    </row>
    <row r="271" spans="1:13" ht="45" customHeight="1" x14ac:dyDescent="0.25">
      <c r="A271" s="306" t="s">
        <v>418</v>
      </c>
      <c r="B271" s="312" t="s">
        <v>426</v>
      </c>
      <c r="C271" s="226"/>
      <c r="D271" s="94" t="s">
        <v>60</v>
      </c>
      <c r="E271" s="32">
        <f>E272+E273+E274</f>
        <v>0</v>
      </c>
      <c r="F271" s="32">
        <f t="shared" ref="F271:K271" si="221">F272+F273+F274</f>
        <v>1000</v>
      </c>
      <c r="G271" s="32">
        <f t="shared" si="221"/>
        <v>200</v>
      </c>
      <c r="H271" s="32">
        <f t="shared" si="221"/>
        <v>200</v>
      </c>
      <c r="I271" s="32">
        <f t="shared" si="221"/>
        <v>200</v>
      </c>
      <c r="J271" s="32">
        <f t="shared" si="221"/>
        <v>200</v>
      </c>
      <c r="K271" s="32">
        <f t="shared" si="221"/>
        <v>200</v>
      </c>
      <c r="L271" s="45" t="s">
        <v>61</v>
      </c>
      <c r="M271" s="320" t="str">
        <f>'[2]17 09 2014 измен сод учр 2018'!$N$11</f>
        <v xml:space="preserve">Оказание услуг и обеспечение жизнедеятельности учреждений </v>
      </c>
    </row>
    <row r="272" spans="1:13" ht="45" customHeight="1" x14ac:dyDescent="0.25">
      <c r="A272" s="307"/>
      <c r="B272" s="313"/>
      <c r="C272" s="226" t="s">
        <v>158</v>
      </c>
      <c r="D272" s="118" t="s">
        <v>156</v>
      </c>
      <c r="E272" s="90">
        <v>0</v>
      </c>
      <c r="F272" s="90">
        <f>G272+H272+I272+J272+K272</f>
        <v>1000</v>
      </c>
      <c r="G272" s="90">
        <v>200</v>
      </c>
      <c r="H272" s="90">
        <v>200</v>
      </c>
      <c r="I272" s="90">
        <v>200</v>
      </c>
      <c r="J272" s="90">
        <v>200</v>
      </c>
      <c r="K272" s="90">
        <v>200</v>
      </c>
      <c r="L272" s="227" t="s">
        <v>61</v>
      </c>
      <c r="M272" s="321"/>
    </row>
    <row r="273" spans="1:13" ht="45" customHeight="1" x14ac:dyDescent="0.25">
      <c r="A273" s="307"/>
      <c r="B273" s="313"/>
      <c r="C273" s="226" t="s">
        <v>158</v>
      </c>
      <c r="D273" s="118" t="s">
        <v>157</v>
      </c>
      <c r="E273" s="90">
        <v>0</v>
      </c>
      <c r="F273" s="90">
        <f>G273+H273+I273+J273+K273</f>
        <v>0</v>
      </c>
      <c r="G273" s="90">
        <v>0</v>
      </c>
      <c r="H273" s="90">
        <v>0</v>
      </c>
      <c r="I273" s="90">
        <v>0</v>
      </c>
      <c r="J273" s="90">
        <v>0</v>
      </c>
      <c r="K273" s="90">
        <v>0</v>
      </c>
      <c r="L273" s="227" t="s">
        <v>61</v>
      </c>
      <c r="M273" s="321"/>
    </row>
    <row r="274" spans="1:13" ht="45" customHeight="1" x14ac:dyDescent="0.25">
      <c r="A274" s="308"/>
      <c r="B274" s="314"/>
      <c r="C274" s="227" t="s">
        <v>158</v>
      </c>
      <c r="D274" s="93" t="s">
        <v>62</v>
      </c>
      <c r="E274" s="83">
        <v>0</v>
      </c>
      <c r="F274" s="83">
        <f t="shared" ref="F274" si="222">G274+H274+I274+J274+K274</f>
        <v>0</v>
      </c>
      <c r="G274" s="83">
        <v>0</v>
      </c>
      <c r="H274" s="83">
        <v>0</v>
      </c>
      <c r="I274" s="83">
        <v>0</v>
      </c>
      <c r="J274" s="83">
        <v>0</v>
      </c>
      <c r="K274" s="83">
        <v>0</v>
      </c>
      <c r="L274" s="227" t="s">
        <v>61</v>
      </c>
      <c r="M274" s="322"/>
    </row>
    <row r="275" spans="1:13" ht="45" customHeight="1" x14ac:dyDescent="0.25">
      <c r="A275" s="306" t="s">
        <v>420</v>
      </c>
      <c r="B275" s="312" t="s">
        <v>421</v>
      </c>
      <c r="C275" s="226"/>
      <c r="D275" s="94" t="s">
        <v>60</v>
      </c>
      <c r="E275" s="32">
        <f>E276+E277+E278</f>
        <v>0</v>
      </c>
      <c r="F275" s="32">
        <f t="shared" ref="F275:K275" si="223">F276+F277+F278</f>
        <v>1000</v>
      </c>
      <c r="G275" s="32">
        <f t="shared" si="223"/>
        <v>200</v>
      </c>
      <c r="H275" s="32">
        <f t="shared" si="223"/>
        <v>200</v>
      </c>
      <c r="I275" s="32">
        <f t="shared" si="223"/>
        <v>200</v>
      </c>
      <c r="J275" s="32">
        <f t="shared" si="223"/>
        <v>200</v>
      </c>
      <c r="K275" s="32">
        <f t="shared" si="223"/>
        <v>200</v>
      </c>
      <c r="L275" s="45" t="s">
        <v>61</v>
      </c>
      <c r="M275" s="320" t="str">
        <f>'[2]17 09 2014 измен сод учр 2018'!$N$11</f>
        <v xml:space="preserve">Оказание услуг и обеспечение жизнедеятельности учреждений </v>
      </c>
    </row>
    <row r="276" spans="1:13" ht="45" customHeight="1" x14ac:dyDescent="0.25">
      <c r="A276" s="307"/>
      <c r="B276" s="313"/>
      <c r="C276" s="226" t="s">
        <v>158</v>
      </c>
      <c r="D276" s="118" t="s">
        <v>156</v>
      </c>
      <c r="E276" s="90">
        <v>0</v>
      </c>
      <c r="F276" s="90">
        <f>G276+H276+I276+J276+K276</f>
        <v>1000</v>
      </c>
      <c r="G276" s="90">
        <v>200</v>
      </c>
      <c r="H276" s="90">
        <v>200</v>
      </c>
      <c r="I276" s="90">
        <v>200</v>
      </c>
      <c r="J276" s="90">
        <v>200</v>
      </c>
      <c r="K276" s="90">
        <v>200</v>
      </c>
      <c r="L276" s="227" t="s">
        <v>61</v>
      </c>
      <c r="M276" s="321"/>
    </row>
    <row r="277" spans="1:13" ht="45" customHeight="1" x14ac:dyDescent="0.25">
      <c r="A277" s="307"/>
      <c r="B277" s="313"/>
      <c r="C277" s="226" t="s">
        <v>158</v>
      </c>
      <c r="D277" s="118" t="s">
        <v>157</v>
      </c>
      <c r="E277" s="90">
        <v>0</v>
      </c>
      <c r="F277" s="90">
        <f>G277+H277+I277+J277+K277</f>
        <v>0</v>
      </c>
      <c r="G277" s="90">
        <v>0</v>
      </c>
      <c r="H277" s="90">
        <v>0</v>
      </c>
      <c r="I277" s="90">
        <v>0</v>
      </c>
      <c r="J277" s="90">
        <v>0</v>
      </c>
      <c r="K277" s="90">
        <v>0</v>
      </c>
      <c r="L277" s="227" t="s">
        <v>61</v>
      </c>
      <c r="M277" s="321"/>
    </row>
    <row r="278" spans="1:13" ht="45" customHeight="1" x14ac:dyDescent="0.25">
      <c r="A278" s="308"/>
      <c r="B278" s="314"/>
      <c r="C278" s="227" t="s">
        <v>158</v>
      </c>
      <c r="D278" s="93" t="s">
        <v>62</v>
      </c>
      <c r="E278" s="83">
        <v>0</v>
      </c>
      <c r="F278" s="83">
        <f t="shared" ref="F278" si="224">G278+H278+I278+J278+K278</f>
        <v>0</v>
      </c>
      <c r="G278" s="83">
        <v>0</v>
      </c>
      <c r="H278" s="83">
        <v>0</v>
      </c>
      <c r="I278" s="83">
        <v>0</v>
      </c>
      <c r="J278" s="83">
        <v>0</v>
      </c>
      <c r="K278" s="83">
        <v>0</v>
      </c>
      <c r="L278" s="227" t="s">
        <v>61</v>
      </c>
      <c r="M278" s="322"/>
    </row>
    <row r="279" spans="1:13" ht="45" customHeight="1" x14ac:dyDescent="0.25">
      <c r="A279" s="306" t="s">
        <v>422</v>
      </c>
      <c r="B279" s="312" t="s">
        <v>424</v>
      </c>
      <c r="C279" s="226"/>
      <c r="D279" s="94" t="s">
        <v>60</v>
      </c>
      <c r="E279" s="32">
        <f>E280+E281+E282</f>
        <v>0</v>
      </c>
      <c r="F279" s="32">
        <f t="shared" ref="F279:K279" si="225">F280+F281+F282</f>
        <v>10250</v>
      </c>
      <c r="G279" s="32">
        <f t="shared" si="225"/>
        <v>2050</v>
      </c>
      <c r="H279" s="32">
        <f t="shared" si="225"/>
        <v>2050</v>
      </c>
      <c r="I279" s="32">
        <f t="shared" si="225"/>
        <v>2050</v>
      </c>
      <c r="J279" s="32">
        <f t="shared" si="225"/>
        <v>2050</v>
      </c>
      <c r="K279" s="32">
        <f t="shared" si="225"/>
        <v>2050</v>
      </c>
      <c r="L279" s="45" t="s">
        <v>61</v>
      </c>
      <c r="M279" s="320" t="str">
        <f>'[2]17 09 2014 измен сод учр 2018'!$N$11</f>
        <v xml:space="preserve">Оказание услуг и обеспечение жизнедеятельности учреждений </v>
      </c>
    </row>
    <row r="280" spans="1:13" ht="45" customHeight="1" x14ac:dyDescent="0.25">
      <c r="A280" s="307"/>
      <c r="B280" s="313"/>
      <c r="C280" s="226" t="s">
        <v>158</v>
      </c>
      <c r="D280" s="118" t="s">
        <v>156</v>
      </c>
      <c r="E280" s="90">
        <v>0</v>
      </c>
      <c r="F280" s="90">
        <f>G280+H280+I280+J280+K280</f>
        <v>10250</v>
      </c>
      <c r="G280" s="90">
        <v>2050</v>
      </c>
      <c r="H280" s="90">
        <v>2050</v>
      </c>
      <c r="I280" s="90">
        <v>2050</v>
      </c>
      <c r="J280" s="90">
        <v>2050</v>
      </c>
      <c r="K280" s="90">
        <v>2050</v>
      </c>
      <c r="L280" s="227" t="s">
        <v>61</v>
      </c>
      <c r="M280" s="321"/>
    </row>
    <row r="281" spans="1:13" ht="45" customHeight="1" x14ac:dyDescent="0.25">
      <c r="A281" s="307"/>
      <c r="B281" s="313"/>
      <c r="C281" s="226" t="s">
        <v>158</v>
      </c>
      <c r="D281" s="118" t="s">
        <v>157</v>
      </c>
      <c r="E281" s="90">
        <v>0</v>
      </c>
      <c r="F281" s="90">
        <f>G281+H281+I281+J281+K281</f>
        <v>0</v>
      </c>
      <c r="G281" s="90">
        <v>0</v>
      </c>
      <c r="H281" s="90">
        <v>0</v>
      </c>
      <c r="I281" s="90">
        <v>0</v>
      </c>
      <c r="J281" s="90">
        <v>0</v>
      </c>
      <c r="K281" s="90">
        <v>0</v>
      </c>
      <c r="L281" s="227" t="s">
        <v>61</v>
      </c>
      <c r="M281" s="321"/>
    </row>
    <row r="282" spans="1:13" ht="45" customHeight="1" x14ac:dyDescent="0.25">
      <c r="A282" s="308"/>
      <c r="B282" s="314"/>
      <c r="C282" s="227" t="s">
        <v>158</v>
      </c>
      <c r="D282" s="93" t="s">
        <v>62</v>
      </c>
      <c r="E282" s="83">
        <v>0</v>
      </c>
      <c r="F282" s="83">
        <f t="shared" ref="F282" si="226">G282+H282+I282+J282+K282</f>
        <v>0</v>
      </c>
      <c r="G282" s="83">
        <v>0</v>
      </c>
      <c r="H282" s="83">
        <v>0</v>
      </c>
      <c r="I282" s="83">
        <v>0</v>
      </c>
      <c r="J282" s="83">
        <v>0</v>
      </c>
      <c r="K282" s="83">
        <v>0</v>
      </c>
      <c r="L282" s="227" t="s">
        <v>61</v>
      </c>
      <c r="M282" s="322"/>
    </row>
    <row r="283" spans="1:13" ht="45" customHeight="1" x14ac:dyDescent="0.25">
      <c r="A283" s="306" t="s">
        <v>423</v>
      </c>
      <c r="B283" s="312" t="s">
        <v>425</v>
      </c>
      <c r="C283" s="226"/>
      <c r="D283" s="94" t="s">
        <v>60</v>
      </c>
      <c r="E283" s="32">
        <f>E284+E285+E286</f>
        <v>0</v>
      </c>
      <c r="F283" s="32">
        <f t="shared" ref="F283" si="227">F284+F285+F286</f>
        <v>250</v>
      </c>
      <c r="G283" s="32">
        <f>G284+G285+G286</f>
        <v>50</v>
      </c>
      <c r="H283" s="32">
        <f t="shared" ref="H283:K283" si="228">H284+H285+H286</f>
        <v>50</v>
      </c>
      <c r="I283" s="32">
        <f t="shared" si="228"/>
        <v>50</v>
      </c>
      <c r="J283" s="32">
        <f t="shared" si="228"/>
        <v>50</v>
      </c>
      <c r="K283" s="32">
        <f t="shared" si="228"/>
        <v>50</v>
      </c>
      <c r="L283" s="45" t="s">
        <v>61</v>
      </c>
      <c r="M283" s="320" t="str">
        <f>'[2]17 09 2014 измен сод учр 2018'!$N$11</f>
        <v xml:space="preserve">Оказание услуг и обеспечение жизнедеятельности учреждений </v>
      </c>
    </row>
    <row r="284" spans="1:13" ht="45" customHeight="1" x14ac:dyDescent="0.25">
      <c r="A284" s="307"/>
      <c r="B284" s="313"/>
      <c r="C284" s="226" t="s">
        <v>158</v>
      </c>
      <c r="D284" s="118" t="s">
        <v>156</v>
      </c>
      <c r="E284" s="90">
        <v>0</v>
      </c>
      <c r="F284" s="90">
        <f>G284+H284+I284+J284+K284</f>
        <v>250</v>
      </c>
      <c r="G284" s="90">
        <v>50</v>
      </c>
      <c r="H284" s="90">
        <v>50</v>
      </c>
      <c r="I284" s="90">
        <v>50</v>
      </c>
      <c r="J284" s="90">
        <v>50</v>
      </c>
      <c r="K284" s="90">
        <v>50</v>
      </c>
      <c r="L284" s="227" t="s">
        <v>61</v>
      </c>
      <c r="M284" s="321"/>
    </row>
    <row r="285" spans="1:13" ht="45" customHeight="1" x14ac:dyDescent="0.25">
      <c r="A285" s="307"/>
      <c r="B285" s="313"/>
      <c r="C285" s="226" t="s">
        <v>158</v>
      </c>
      <c r="D285" s="118" t="s">
        <v>157</v>
      </c>
      <c r="E285" s="90">
        <v>0</v>
      </c>
      <c r="F285" s="90">
        <f>G285+H285+I285+J285+K285</f>
        <v>0</v>
      </c>
      <c r="G285" s="90">
        <v>0</v>
      </c>
      <c r="H285" s="90">
        <v>0</v>
      </c>
      <c r="I285" s="90">
        <v>0</v>
      </c>
      <c r="J285" s="90">
        <v>0</v>
      </c>
      <c r="K285" s="90">
        <v>0</v>
      </c>
      <c r="L285" s="227" t="s">
        <v>61</v>
      </c>
      <c r="M285" s="321"/>
    </row>
    <row r="286" spans="1:13" ht="45" customHeight="1" x14ac:dyDescent="0.25">
      <c r="A286" s="308"/>
      <c r="B286" s="314"/>
      <c r="C286" s="227" t="s">
        <v>158</v>
      </c>
      <c r="D286" s="93" t="s">
        <v>62</v>
      </c>
      <c r="E286" s="83">
        <v>0</v>
      </c>
      <c r="F286" s="83">
        <f t="shared" ref="F286" si="229">G286+H286+I286+J286+K286</f>
        <v>0</v>
      </c>
      <c r="G286" s="83">
        <v>0</v>
      </c>
      <c r="H286" s="83">
        <v>0</v>
      </c>
      <c r="I286" s="83">
        <v>0</v>
      </c>
      <c r="J286" s="83">
        <v>0</v>
      </c>
      <c r="K286" s="83">
        <v>0</v>
      </c>
      <c r="L286" s="227" t="s">
        <v>61</v>
      </c>
      <c r="M286" s="322"/>
    </row>
    <row r="287" spans="1:13" ht="45" customHeight="1" x14ac:dyDescent="0.25">
      <c r="A287" s="306" t="s">
        <v>427</v>
      </c>
      <c r="B287" s="312" t="s">
        <v>430</v>
      </c>
      <c r="C287" s="226"/>
      <c r="D287" s="94" t="s">
        <v>60</v>
      </c>
      <c r="E287" s="32">
        <f>E288+E289+E290</f>
        <v>0</v>
      </c>
      <c r="F287" s="32">
        <f t="shared" ref="F287" si="230">F288+F289+F290</f>
        <v>100</v>
      </c>
      <c r="G287" s="32">
        <f>G288+G289+G290</f>
        <v>20</v>
      </c>
      <c r="H287" s="32">
        <f t="shared" ref="H287:K287" si="231">H288+H289+H290</f>
        <v>20</v>
      </c>
      <c r="I287" s="32">
        <f t="shared" si="231"/>
        <v>20</v>
      </c>
      <c r="J287" s="32">
        <f t="shared" si="231"/>
        <v>20</v>
      </c>
      <c r="K287" s="32">
        <f t="shared" si="231"/>
        <v>20</v>
      </c>
      <c r="L287" s="45" t="s">
        <v>61</v>
      </c>
      <c r="M287" s="320" t="str">
        <f>'[2]17 09 2014 измен сод учр 2018'!$N$11</f>
        <v xml:space="preserve">Оказание услуг и обеспечение жизнедеятельности учреждений </v>
      </c>
    </row>
    <row r="288" spans="1:13" ht="45" customHeight="1" x14ac:dyDescent="0.25">
      <c r="A288" s="307"/>
      <c r="B288" s="313"/>
      <c r="C288" s="226" t="s">
        <v>158</v>
      </c>
      <c r="D288" s="118" t="s">
        <v>156</v>
      </c>
      <c r="E288" s="90">
        <v>0</v>
      </c>
      <c r="F288" s="90">
        <f>G288+H288+I288+J288+K288</f>
        <v>100</v>
      </c>
      <c r="G288" s="90">
        <v>20</v>
      </c>
      <c r="H288" s="90">
        <v>20</v>
      </c>
      <c r="I288" s="90">
        <v>20</v>
      </c>
      <c r="J288" s="90">
        <v>20</v>
      </c>
      <c r="K288" s="90">
        <v>20</v>
      </c>
      <c r="L288" s="227" t="s">
        <v>61</v>
      </c>
      <c r="M288" s="321"/>
    </row>
    <row r="289" spans="1:13" ht="45" customHeight="1" x14ac:dyDescent="0.25">
      <c r="A289" s="307"/>
      <c r="B289" s="313"/>
      <c r="C289" s="226" t="s">
        <v>158</v>
      </c>
      <c r="D289" s="118" t="s">
        <v>157</v>
      </c>
      <c r="E289" s="90">
        <v>0</v>
      </c>
      <c r="F289" s="90">
        <f>G289+H289+I289+J289+K289</f>
        <v>0</v>
      </c>
      <c r="G289" s="90">
        <v>0</v>
      </c>
      <c r="H289" s="90">
        <v>0</v>
      </c>
      <c r="I289" s="90">
        <v>0</v>
      </c>
      <c r="J289" s="90">
        <v>0</v>
      </c>
      <c r="K289" s="90">
        <v>0</v>
      </c>
      <c r="L289" s="227" t="s">
        <v>61</v>
      </c>
      <c r="M289" s="321"/>
    </row>
    <row r="290" spans="1:13" ht="45" customHeight="1" x14ac:dyDescent="0.25">
      <c r="A290" s="308"/>
      <c r="B290" s="314"/>
      <c r="C290" s="227" t="s">
        <v>158</v>
      </c>
      <c r="D290" s="93" t="s">
        <v>62</v>
      </c>
      <c r="E290" s="83">
        <v>0</v>
      </c>
      <c r="F290" s="83">
        <f t="shared" ref="F290" si="232">G290+H290+I290+J290+K290</f>
        <v>0</v>
      </c>
      <c r="G290" s="83">
        <v>0</v>
      </c>
      <c r="H290" s="83">
        <v>0</v>
      </c>
      <c r="I290" s="83">
        <v>0</v>
      </c>
      <c r="J290" s="83">
        <v>0</v>
      </c>
      <c r="K290" s="83">
        <v>0</v>
      </c>
      <c r="L290" s="227" t="s">
        <v>61</v>
      </c>
      <c r="M290" s="322"/>
    </row>
    <row r="291" spans="1:13" ht="45" customHeight="1" x14ac:dyDescent="0.25">
      <c r="A291" s="306" t="s">
        <v>428</v>
      </c>
      <c r="B291" s="312" t="s">
        <v>431</v>
      </c>
      <c r="C291" s="226"/>
      <c r="D291" s="94" t="s">
        <v>60</v>
      </c>
      <c r="E291" s="32">
        <f>E292+E293+E294</f>
        <v>0</v>
      </c>
      <c r="F291" s="32">
        <f t="shared" ref="F291" si="233">F292+F293+F294</f>
        <v>250</v>
      </c>
      <c r="G291" s="32">
        <f>G292+G293+G294</f>
        <v>50</v>
      </c>
      <c r="H291" s="32">
        <f t="shared" ref="H291:K291" si="234">H292+H293+H294</f>
        <v>50</v>
      </c>
      <c r="I291" s="32">
        <f t="shared" si="234"/>
        <v>50</v>
      </c>
      <c r="J291" s="32">
        <f t="shared" si="234"/>
        <v>50</v>
      </c>
      <c r="K291" s="32">
        <f t="shared" si="234"/>
        <v>50</v>
      </c>
      <c r="L291" s="45" t="s">
        <v>61</v>
      </c>
      <c r="M291" s="320" t="str">
        <f>'[2]17 09 2014 измен сод учр 2018'!$N$11</f>
        <v xml:space="preserve">Оказание услуг и обеспечение жизнедеятельности учреждений </v>
      </c>
    </row>
    <row r="292" spans="1:13" ht="45" customHeight="1" x14ac:dyDescent="0.25">
      <c r="A292" s="307"/>
      <c r="B292" s="313"/>
      <c r="C292" s="226" t="s">
        <v>158</v>
      </c>
      <c r="D292" s="118" t="s">
        <v>156</v>
      </c>
      <c r="E292" s="90">
        <v>0</v>
      </c>
      <c r="F292" s="90">
        <f>G292+H292+I292+J292+K292</f>
        <v>250</v>
      </c>
      <c r="G292" s="90">
        <v>50</v>
      </c>
      <c r="H292" s="90">
        <v>50</v>
      </c>
      <c r="I292" s="90">
        <v>50</v>
      </c>
      <c r="J292" s="90">
        <v>50</v>
      </c>
      <c r="K292" s="90">
        <v>50</v>
      </c>
      <c r="L292" s="227" t="s">
        <v>61</v>
      </c>
      <c r="M292" s="321"/>
    </row>
    <row r="293" spans="1:13" ht="45" customHeight="1" x14ac:dyDescent="0.25">
      <c r="A293" s="307"/>
      <c r="B293" s="313"/>
      <c r="C293" s="226" t="s">
        <v>158</v>
      </c>
      <c r="D293" s="118" t="s">
        <v>157</v>
      </c>
      <c r="E293" s="90">
        <v>0</v>
      </c>
      <c r="F293" s="90">
        <f>G293+H293+I293+J293+K293</f>
        <v>0</v>
      </c>
      <c r="G293" s="90">
        <v>0</v>
      </c>
      <c r="H293" s="90">
        <v>0</v>
      </c>
      <c r="I293" s="90">
        <v>0</v>
      </c>
      <c r="J293" s="90">
        <v>0</v>
      </c>
      <c r="K293" s="90">
        <v>0</v>
      </c>
      <c r="L293" s="227" t="s">
        <v>61</v>
      </c>
      <c r="M293" s="321"/>
    </row>
    <row r="294" spans="1:13" ht="45" customHeight="1" x14ac:dyDescent="0.25">
      <c r="A294" s="308"/>
      <c r="B294" s="314"/>
      <c r="C294" s="227" t="s">
        <v>158</v>
      </c>
      <c r="D294" s="93" t="s">
        <v>62</v>
      </c>
      <c r="E294" s="83">
        <v>0</v>
      </c>
      <c r="F294" s="83">
        <f t="shared" ref="F294" si="235">G294+H294+I294+J294+K294</f>
        <v>0</v>
      </c>
      <c r="G294" s="83">
        <v>0</v>
      </c>
      <c r="H294" s="83">
        <v>0</v>
      </c>
      <c r="I294" s="83">
        <v>0</v>
      </c>
      <c r="J294" s="83">
        <v>0</v>
      </c>
      <c r="K294" s="83">
        <v>0</v>
      </c>
      <c r="L294" s="227" t="s">
        <v>61</v>
      </c>
      <c r="M294" s="322"/>
    </row>
    <row r="295" spans="1:13" ht="45" customHeight="1" x14ac:dyDescent="0.25">
      <c r="A295" s="306" t="s">
        <v>429</v>
      </c>
      <c r="B295" s="312" t="s">
        <v>432</v>
      </c>
      <c r="C295" s="226"/>
      <c r="D295" s="94" t="s">
        <v>60</v>
      </c>
      <c r="E295" s="32">
        <f>E296+E297+E298</f>
        <v>0</v>
      </c>
      <c r="F295" s="32">
        <f t="shared" ref="F295" si="236">F296+F297+F298</f>
        <v>1000</v>
      </c>
      <c r="G295" s="32">
        <f>G296+G297+G298</f>
        <v>200</v>
      </c>
      <c r="H295" s="32">
        <f t="shared" ref="H295:K295" si="237">H296+H297+H298</f>
        <v>200</v>
      </c>
      <c r="I295" s="32">
        <f t="shared" si="237"/>
        <v>200</v>
      </c>
      <c r="J295" s="32">
        <f t="shared" si="237"/>
        <v>200</v>
      </c>
      <c r="K295" s="32">
        <f t="shared" si="237"/>
        <v>200</v>
      </c>
      <c r="L295" s="45" t="s">
        <v>61</v>
      </c>
      <c r="M295" s="320" t="str">
        <f>'[2]17 09 2014 измен сод учр 2018'!$N$11</f>
        <v xml:space="preserve">Оказание услуг и обеспечение жизнедеятельности учреждений </v>
      </c>
    </row>
    <row r="296" spans="1:13" ht="45" customHeight="1" x14ac:dyDescent="0.25">
      <c r="A296" s="307"/>
      <c r="B296" s="313"/>
      <c r="C296" s="226" t="s">
        <v>158</v>
      </c>
      <c r="D296" s="118" t="s">
        <v>156</v>
      </c>
      <c r="E296" s="90">
        <v>0</v>
      </c>
      <c r="F296" s="90">
        <f>G296+H296+I296+J296+K296</f>
        <v>1000</v>
      </c>
      <c r="G296" s="90">
        <v>200</v>
      </c>
      <c r="H296" s="90">
        <v>200</v>
      </c>
      <c r="I296" s="90">
        <v>200</v>
      </c>
      <c r="J296" s="90">
        <v>200</v>
      </c>
      <c r="K296" s="90">
        <v>200</v>
      </c>
      <c r="L296" s="227" t="s">
        <v>61</v>
      </c>
      <c r="M296" s="321"/>
    </row>
    <row r="297" spans="1:13" ht="45" customHeight="1" x14ac:dyDescent="0.25">
      <c r="A297" s="307"/>
      <c r="B297" s="313"/>
      <c r="C297" s="226" t="s">
        <v>158</v>
      </c>
      <c r="D297" s="118" t="s">
        <v>157</v>
      </c>
      <c r="E297" s="90">
        <v>0</v>
      </c>
      <c r="F297" s="90">
        <f>G297+H297+I297+J297+K297</f>
        <v>0</v>
      </c>
      <c r="G297" s="90">
        <v>0</v>
      </c>
      <c r="H297" s="90">
        <v>0</v>
      </c>
      <c r="I297" s="90">
        <v>0</v>
      </c>
      <c r="J297" s="90">
        <v>0</v>
      </c>
      <c r="K297" s="90">
        <v>0</v>
      </c>
      <c r="L297" s="227" t="s">
        <v>61</v>
      </c>
      <c r="M297" s="321"/>
    </row>
    <row r="298" spans="1:13" ht="45" customHeight="1" x14ac:dyDescent="0.25">
      <c r="A298" s="308"/>
      <c r="B298" s="314"/>
      <c r="C298" s="227" t="s">
        <v>158</v>
      </c>
      <c r="D298" s="93" t="s">
        <v>62</v>
      </c>
      <c r="E298" s="83">
        <v>0</v>
      </c>
      <c r="F298" s="83">
        <f t="shared" ref="F298" si="238">G298+H298+I298+J298+K298</f>
        <v>0</v>
      </c>
      <c r="G298" s="83">
        <v>0</v>
      </c>
      <c r="H298" s="83">
        <v>0</v>
      </c>
      <c r="I298" s="83">
        <v>0</v>
      </c>
      <c r="J298" s="83">
        <v>0</v>
      </c>
      <c r="K298" s="83">
        <v>0</v>
      </c>
      <c r="L298" s="227" t="s">
        <v>61</v>
      </c>
      <c r="M298" s="322"/>
    </row>
    <row r="299" spans="1:13" ht="45" customHeight="1" x14ac:dyDescent="0.25">
      <c r="A299" s="306" t="s">
        <v>363</v>
      </c>
      <c r="B299" s="303" t="s">
        <v>413</v>
      </c>
      <c r="C299" s="226"/>
      <c r="D299" s="94" t="s">
        <v>60</v>
      </c>
      <c r="E299" s="32">
        <f>E300+E301+E302</f>
        <v>0</v>
      </c>
      <c r="F299" s="32">
        <f t="shared" ref="F299:K299" si="239">F300+F301+F302</f>
        <v>12000</v>
      </c>
      <c r="G299" s="32">
        <f t="shared" si="239"/>
        <v>2400</v>
      </c>
      <c r="H299" s="32">
        <f t="shared" si="239"/>
        <v>2400</v>
      </c>
      <c r="I299" s="32">
        <f t="shared" si="239"/>
        <v>2400</v>
      </c>
      <c r="J299" s="32">
        <f t="shared" si="239"/>
        <v>2400</v>
      </c>
      <c r="K299" s="32">
        <f t="shared" si="239"/>
        <v>2400</v>
      </c>
      <c r="L299" s="45" t="s">
        <v>61</v>
      </c>
      <c r="M299" s="45"/>
    </row>
    <row r="300" spans="1:13" ht="45" customHeight="1" x14ac:dyDescent="0.25">
      <c r="A300" s="307"/>
      <c r="B300" s="304"/>
      <c r="C300" s="226" t="s">
        <v>158</v>
      </c>
      <c r="D300" s="118" t="s">
        <v>156</v>
      </c>
      <c r="E300" s="90">
        <v>0</v>
      </c>
      <c r="F300" s="90">
        <f>G300+H300+I300+J300+K300</f>
        <v>12000</v>
      </c>
      <c r="G300" s="90">
        <v>2400</v>
      </c>
      <c r="H300" s="90">
        <v>2400</v>
      </c>
      <c r="I300" s="90">
        <v>2400</v>
      </c>
      <c r="J300" s="90">
        <v>2400</v>
      </c>
      <c r="K300" s="90">
        <v>2400</v>
      </c>
      <c r="L300" s="227" t="s">
        <v>61</v>
      </c>
      <c r="M300" s="227"/>
    </row>
    <row r="301" spans="1:13" ht="45" customHeight="1" x14ac:dyDescent="0.25">
      <c r="A301" s="307"/>
      <c r="B301" s="304"/>
      <c r="C301" s="226" t="s">
        <v>158</v>
      </c>
      <c r="D301" s="118" t="s">
        <v>157</v>
      </c>
      <c r="E301" s="90">
        <v>0</v>
      </c>
      <c r="F301" s="90">
        <f>G301+H301+I301+J301+K301</f>
        <v>0</v>
      </c>
      <c r="G301" s="90">
        <v>0</v>
      </c>
      <c r="H301" s="90">
        <v>0</v>
      </c>
      <c r="I301" s="90">
        <v>0</v>
      </c>
      <c r="J301" s="90">
        <v>0</v>
      </c>
      <c r="K301" s="90">
        <v>0</v>
      </c>
      <c r="L301" s="227" t="s">
        <v>61</v>
      </c>
      <c r="M301" s="227"/>
    </row>
    <row r="302" spans="1:13" ht="45" customHeight="1" x14ac:dyDescent="0.25">
      <c r="A302" s="308"/>
      <c r="B302" s="305"/>
      <c r="C302" s="227" t="s">
        <v>158</v>
      </c>
      <c r="D302" s="93" t="s">
        <v>62</v>
      </c>
      <c r="E302" s="83">
        <v>0</v>
      </c>
      <c r="F302" s="83">
        <f t="shared" ref="F302" si="240">G302+H302+I302+J302+K302</f>
        <v>0</v>
      </c>
      <c r="G302" s="83">
        <v>0</v>
      </c>
      <c r="H302" s="83">
        <v>0</v>
      </c>
      <c r="I302" s="83">
        <v>0</v>
      </c>
      <c r="J302" s="83">
        <v>0</v>
      </c>
      <c r="K302" s="83">
        <v>0</v>
      </c>
      <c r="L302" s="227" t="s">
        <v>61</v>
      </c>
      <c r="M302" s="227"/>
    </row>
    <row r="303" spans="1:13" ht="45" customHeight="1" x14ac:dyDescent="0.25">
      <c r="A303" s="326" t="s">
        <v>79</v>
      </c>
      <c r="B303" s="329" t="s">
        <v>330</v>
      </c>
      <c r="C303" s="171"/>
      <c r="D303" s="172" t="s">
        <v>60</v>
      </c>
      <c r="E303" s="173">
        <f>E304+E305+E306</f>
        <v>0</v>
      </c>
      <c r="F303" s="173">
        <f t="shared" ref="F303:K303" si="241">F304+F305+F306</f>
        <v>9250</v>
      </c>
      <c r="G303" s="173">
        <f t="shared" si="241"/>
        <v>1850</v>
      </c>
      <c r="H303" s="173">
        <f t="shared" si="241"/>
        <v>1850</v>
      </c>
      <c r="I303" s="173">
        <f t="shared" si="241"/>
        <v>1850</v>
      </c>
      <c r="J303" s="173">
        <f t="shared" si="241"/>
        <v>1850</v>
      </c>
      <c r="K303" s="173">
        <f t="shared" si="241"/>
        <v>1850</v>
      </c>
      <c r="L303" s="174" t="s">
        <v>61</v>
      </c>
      <c r="M303" s="174"/>
    </row>
    <row r="304" spans="1:13" ht="45" customHeight="1" x14ac:dyDescent="0.25">
      <c r="A304" s="327"/>
      <c r="B304" s="330"/>
      <c r="C304" s="171" t="s">
        <v>158</v>
      </c>
      <c r="D304" s="175" t="s">
        <v>156</v>
      </c>
      <c r="E304" s="176">
        <f t="shared" ref="E304:K306" si="242">E308+E312+E316+E320+E324</f>
        <v>0</v>
      </c>
      <c r="F304" s="176">
        <f t="shared" si="242"/>
        <v>9250</v>
      </c>
      <c r="G304" s="176">
        <f t="shared" si="242"/>
        <v>1850</v>
      </c>
      <c r="H304" s="176">
        <f t="shared" si="242"/>
        <v>1850</v>
      </c>
      <c r="I304" s="176">
        <f t="shared" si="242"/>
        <v>1850</v>
      </c>
      <c r="J304" s="176">
        <f t="shared" si="242"/>
        <v>1850</v>
      </c>
      <c r="K304" s="176">
        <f t="shared" si="242"/>
        <v>1850</v>
      </c>
      <c r="L304" s="171" t="s">
        <v>61</v>
      </c>
      <c r="M304" s="171"/>
    </row>
    <row r="305" spans="1:13" ht="45" customHeight="1" x14ac:dyDescent="0.25">
      <c r="A305" s="327"/>
      <c r="B305" s="330"/>
      <c r="C305" s="171" t="s">
        <v>158</v>
      </c>
      <c r="D305" s="175" t="s">
        <v>157</v>
      </c>
      <c r="E305" s="176">
        <f t="shared" si="242"/>
        <v>0</v>
      </c>
      <c r="F305" s="176">
        <f t="shared" si="242"/>
        <v>0</v>
      </c>
      <c r="G305" s="176">
        <f t="shared" si="242"/>
        <v>0</v>
      </c>
      <c r="H305" s="176">
        <f t="shared" si="242"/>
        <v>0</v>
      </c>
      <c r="I305" s="176">
        <f t="shared" si="242"/>
        <v>0</v>
      </c>
      <c r="J305" s="176">
        <f t="shared" si="242"/>
        <v>0</v>
      </c>
      <c r="K305" s="176">
        <f t="shared" si="242"/>
        <v>0</v>
      </c>
      <c r="L305" s="171" t="s">
        <v>61</v>
      </c>
      <c r="M305" s="171"/>
    </row>
    <row r="306" spans="1:13" ht="45" customHeight="1" x14ac:dyDescent="0.25">
      <c r="A306" s="328"/>
      <c r="B306" s="331"/>
      <c r="C306" s="171" t="s">
        <v>158</v>
      </c>
      <c r="D306" s="175" t="s">
        <v>62</v>
      </c>
      <c r="E306" s="176">
        <f t="shared" si="242"/>
        <v>0</v>
      </c>
      <c r="F306" s="176">
        <f t="shared" si="242"/>
        <v>0</v>
      </c>
      <c r="G306" s="176">
        <f t="shared" si="242"/>
        <v>0</v>
      </c>
      <c r="H306" s="176">
        <f t="shared" si="242"/>
        <v>0</v>
      </c>
      <c r="I306" s="176">
        <f t="shared" si="242"/>
        <v>0</v>
      </c>
      <c r="J306" s="176">
        <f t="shared" si="242"/>
        <v>0</v>
      </c>
      <c r="K306" s="176">
        <f t="shared" si="242"/>
        <v>0</v>
      </c>
      <c r="L306" s="171" t="s">
        <v>61</v>
      </c>
      <c r="M306" s="171"/>
    </row>
    <row r="307" spans="1:13" ht="33" customHeight="1" x14ac:dyDescent="0.25">
      <c r="A307" s="306" t="s">
        <v>83</v>
      </c>
      <c r="B307" s="312" t="s">
        <v>181</v>
      </c>
      <c r="C307" s="73"/>
      <c r="D307" s="94" t="s">
        <v>60</v>
      </c>
      <c r="E307" s="32">
        <f>E308+E309+E310</f>
        <v>0</v>
      </c>
      <c r="F307" s="32">
        <f t="shared" ref="F307" si="243">F308+F309+F310</f>
        <v>2500</v>
      </c>
      <c r="G307" s="32">
        <f t="shared" ref="G307" si="244">G308+G309+G310</f>
        <v>500</v>
      </c>
      <c r="H307" s="32">
        <f t="shared" ref="H307" si="245">H308+H309+H310</f>
        <v>500</v>
      </c>
      <c r="I307" s="32">
        <f t="shared" ref="I307" si="246">I308+I309+I310</f>
        <v>500</v>
      </c>
      <c r="J307" s="32">
        <f t="shared" ref="J307" si="247">J308+J309+J310</f>
        <v>500</v>
      </c>
      <c r="K307" s="32">
        <f t="shared" ref="K307" si="248">K308+K309+K310</f>
        <v>500</v>
      </c>
      <c r="L307" s="45" t="s">
        <v>61</v>
      </c>
      <c r="M307" s="45"/>
    </row>
    <row r="308" spans="1:13" ht="45" customHeight="1" x14ac:dyDescent="0.25">
      <c r="A308" s="307"/>
      <c r="B308" s="313"/>
      <c r="C308" s="73" t="s">
        <v>158</v>
      </c>
      <c r="D308" s="74" t="s">
        <v>156</v>
      </c>
      <c r="E308" s="79">
        <v>0</v>
      </c>
      <c r="F308" s="79">
        <f>G308+H308+I308+J308+K308</f>
        <v>2500</v>
      </c>
      <c r="G308" s="79">
        <v>500</v>
      </c>
      <c r="H308" s="79">
        <v>500</v>
      </c>
      <c r="I308" s="79">
        <v>500</v>
      </c>
      <c r="J308" s="79">
        <v>500</v>
      </c>
      <c r="K308" s="79">
        <v>500</v>
      </c>
      <c r="L308" s="78" t="s">
        <v>61</v>
      </c>
      <c r="M308" s="78"/>
    </row>
    <row r="309" spans="1:13" ht="45" customHeight="1" x14ac:dyDescent="0.25">
      <c r="A309" s="307"/>
      <c r="B309" s="313"/>
      <c r="C309" s="73" t="s">
        <v>158</v>
      </c>
      <c r="D309" s="74" t="s">
        <v>157</v>
      </c>
      <c r="E309" s="79">
        <v>0</v>
      </c>
      <c r="F309" s="79">
        <f>G309+H309+I309+J309+K309</f>
        <v>0</v>
      </c>
      <c r="G309" s="79">
        <v>0</v>
      </c>
      <c r="H309" s="79">
        <v>0</v>
      </c>
      <c r="I309" s="79">
        <v>0</v>
      </c>
      <c r="J309" s="79">
        <v>0</v>
      </c>
      <c r="K309" s="79">
        <v>0</v>
      </c>
      <c r="L309" s="78" t="s">
        <v>61</v>
      </c>
      <c r="M309" s="78"/>
    </row>
    <row r="310" spans="1:13" ht="45" customHeight="1" x14ac:dyDescent="0.25">
      <c r="A310" s="308"/>
      <c r="B310" s="314"/>
      <c r="C310" s="78" t="s">
        <v>158</v>
      </c>
      <c r="D310" s="93" t="s">
        <v>62</v>
      </c>
      <c r="E310" s="83">
        <v>0</v>
      </c>
      <c r="F310" s="83">
        <f t="shared" ref="F310" si="249">G310+H310+I310+J310+K310</f>
        <v>0</v>
      </c>
      <c r="G310" s="83">
        <v>0</v>
      </c>
      <c r="H310" s="83">
        <v>0</v>
      </c>
      <c r="I310" s="83">
        <v>0</v>
      </c>
      <c r="J310" s="83">
        <v>0</v>
      </c>
      <c r="K310" s="83">
        <v>0</v>
      </c>
      <c r="L310" s="78" t="s">
        <v>61</v>
      </c>
      <c r="M310" s="78"/>
    </row>
    <row r="311" spans="1:13" ht="30.75" customHeight="1" x14ac:dyDescent="0.25">
      <c r="A311" s="306" t="s">
        <v>293</v>
      </c>
      <c r="B311" s="312" t="s">
        <v>66</v>
      </c>
      <c r="C311" s="73"/>
      <c r="D311" s="94" t="s">
        <v>60</v>
      </c>
      <c r="E311" s="32">
        <f>E312+E313+E314</f>
        <v>0</v>
      </c>
      <c r="F311" s="32">
        <f t="shared" ref="F311" si="250">F312+F313+F314</f>
        <v>2500</v>
      </c>
      <c r="G311" s="32">
        <f t="shared" ref="G311" si="251">G312+G313+G314</f>
        <v>500</v>
      </c>
      <c r="H311" s="32">
        <f t="shared" ref="H311" si="252">H312+H313+H314</f>
        <v>500</v>
      </c>
      <c r="I311" s="32">
        <f t="shared" ref="I311" si="253">I312+I313+I314</f>
        <v>500</v>
      </c>
      <c r="J311" s="32">
        <f t="shared" ref="J311" si="254">J312+J313+J314</f>
        <v>500</v>
      </c>
      <c r="K311" s="32">
        <f t="shared" ref="K311" si="255">K312+K313+K314</f>
        <v>500</v>
      </c>
      <c r="L311" s="45" t="s">
        <v>61</v>
      </c>
      <c r="M311" s="45"/>
    </row>
    <row r="312" spans="1:13" ht="45" customHeight="1" x14ac:dyDescent="0.25">
      <c r="A312" s="307"/>
      <c r="B312" s="313"/>
      <c r="C312" s="73" t="s">
        <v>158</v>
      </c>
      <c r="D312" s="74" t="s">
        <v>156</v>
      </c>
      <c r="E312" s="79">
        <v>0</v>
      </c>
      <c r="F312" s="79">
        <f>G312+H312+I312+J312+K312</f>
        <v>2500</v>
      </c>
      <c r="G312" s="79">
        <v>500</v>
      </c>
      <c r="H312" s="79">
        <v>500</v>
      </c>
      <c r="I312" s="79">
        <v>500</v>
      </c>
      <c r="J312" s="79">
        <v>500</v>
      </c>
      <c r="K312" s="79">
        <v>500</v>
      </c>
      <c r="L312" s="78" t="s">
        <v>61</v>
      </c>
      <c r="M312" s="78"/>
    </row>
    <row r="313" spans="1:13" ht="45" customHeight="1" x14ac:dyDescent="0.25">
      <c r="A313" s="307"/>
      <c r="B313" s="313"/>
      <c r="C313" s="73" t="s">
        <v>158</v>
      </c>
      <c r="D313" s="74" t="s">
        <v>157</v>
      </c>
      <c r="E313" s="79">
        <v>0</v>
      </c>
      <c r="F313" s="79">
        <f>G313+H313+I313+J313+K313</f>
        <v>0</v>
      </c>
      <c r="G313" s="79">
        <v>0</v>
      </c>
      <c r="H313" s="79">
        <v>0</v>
      </c>
      <c r="I313" s="79">
        <v>0</v>
      </c>
      <c r="J313" s="79">
        <v>0</v>
      </c>
      <c r="K313" s="79">
        <v>0</v>
      </c>
      <c r="L313" s="78" t="s">
        <v>61</v>
      </c>
      <c r="M313" s="78"/>
    </row>
    <row r="314" spans="1:13" ht="45" customHeight="1" x14ac:dyDescent="0.25">
      <c r="A314" s="308"/>
      <c r="B314" s="314"/>
      <c r="C314" s="78" t="s">
        <v>158</v>
      </c>
      <c r="D314" s="93" t="s">
        <v>62</v>
      </c>
      <c r="E314" s="83">
        <v>0</v>
      </c>
      <c r="F314" s="83">
        <f t="shared" ref="F314" si="256">G314+H314+I314+J314+K314</f>
        <v>0</v>
      </c>
      <c r="G314" s="83">
        <v>0</v>
      </c>
      <c r="H314" s="83">
        <v>0</v>
      </c>
      <c r="I314" s="83">
        <v>0</v>
      </c>
      <c r="J314" s="83">
        <v>0</v>
      </c>
      <c r="K314" s="83">
        <v>0</v>
      </c>
      <c r="L314" s="78" t="s">
        <v>61</v>
      </c>
      <c r="M314" s="78"/>
    </row>
    <row r="315" spans="1:13" ht="31.5" customHeight="1" x14ac:dyDescent="0.25">
      <c r="A315" s="306" t="s">
        <v>325</v>
      </c>
      <c r="B315" s="312" t="s">
        <v>168</v>
      </c>
      <c r="C315" s="73"/>
      <c r="D315" s="94" t="s">
        <v>60</v>
      </c>
      <c r="E315" s="32">
        <f>E316+E317+E318</f>
        <v>0</v>
      </c>
      <c r="F315" s="32">
        <f t="shared" ref="F315" si="257">F316+F317+F318</f>
        <v>750</v>
      </c>
      <c r="G315" s="32">
        <f t="shared" ref="G315" si="258">G316+G317+G318</f>
        <v>150</v>
      </c>
      <c r="H315" s="32">
        <f t="shared" ref="H315" si="259">H316+H317+H318</f>
        <v>150</v>
      </c>
      <c r="I315" s="32">
        <f t="shared" ref="I315" si="260">I316+I317+I318</f>
        <v>150</v>
      </c>
      <c r="J315" s="32">
        <f t="shared" ref="J315" si="261">J316+J317+J318</f>
        <v>150</v>
      </c>
      <c r="K315" s="32">
        <f t="shared" ref="K315" si="262">K316+K317+K318</f>
        <v>150</v>
      </c>
      <c r="L315" s="45" t="s">
        <v>61</v>
      </c>
      <c r="M315" s="45"/>
    </row>
    <row r="316" spans="1:13" ht="45" customHeight="1" x14ac:dyDescent="0.25">
      <c r="A316" s="307"/>
      <c r="B316" s="313"/>
      <c r="C316" s="73" t="s">
        <v>158</v>
      </c>
      <c r="D316" s="74" t="s">
        <v>156</v>
      </c>
      <c r="E316" s="79">
        <v>0</v>
      </c>
      <c r="F316" s="79">
        <f>G316+H316+I316+J316+K316</f>
        <v>750</v>
      </c>
      <c r="G316" s="79">
        <v>150</v>
      </c>
      <c r="H316" s="79">
        <v>150</v>
      </c>
      <c r="I316" s="79">
        <v>150</v>
      </c>
      <c r="J316" s="79">
        <v>150</v>
      </c>
      <c r="K316" s="79">
        <v>150</v>
      </c>
      <c r="L316" s="78" t="s">
        <v>61</v>
      </c>
      <c r="M316" s="78"/>
    </row>
    <row r="317" spans="1:13" ht="45" customHeight="1" x14ac:dyDescent="0.25">
      <c r="A317" s="307"/>
      <c r="B317" s="313"/>
      <c r="C317" s="73" t="s">
        <v>158</v>
      </c>
      <c r="D317" s="74" t="s">
        <v>157</v>
      </c>
      <c r="E317" s="79">
        <v>0</v>
      </c>
      <c r="F317" s="79">
        <f>G317+H317+I317+J317+K317</f>
        <v>0</v>
      </c>
      <c r="G317" s="79">
        <v>0</v>
      </c>
      <c r="H317" s="79">
        <v>0</v>
      </c>
      <c r="I317" s="79">
        <v>0</v>
      </c>
      <c r="J317" s="79">
        <v>0</v>
      </c>
      <c r="K317" s="79">
        <v>0</v>
      </c>
      <c r="L317" s="78" t="s">
        <v>61</v>
      </c>
      <c r="M317" s="78"/>
    </row>
    <row r="318" spans="1:13" ht="45" customHeight="1" x14ac:dyDescent="0.25">
      <c r="A318" s="308"/>
      <c r="B318" s="314"/>
      <c r="C318" s="78" t="s">
        <v>158</v>
      </c>
      <c r="D318" s="93" t="s">
        <v>62</v>
      </c>
      <c r="E318" s="83">
        <v>0</v>
      </c>
      <c r="F318" s="83">
        <f t="shared" ref="F318" si="263">G318+H318+I318+J318+K318</f>
        <v>0</v>
      </c>
      <c r="G318" s="83">
        <v>0</v>
      </c>
      <c r="H318" s="83">
        <v>0</v>
      </c>
      <c r="I318" s="83">
        <v>0</v>
      </c>
      <c r="J318" s="83">
        <v>0</v>
      </c>
      <c r="K318" s="83">
        <v>0</v>
      </c>
      <c r="L318" s="78" t="s">
        <v>61</v>
      </c>
      <c r="M318" s="78"/>
    </row>
    <row r="319" spans="1:13" ht="31.5" customHeight="1" x14ac:dyDescent="0.25">
      <c r="A319" s="306" t="s">
        <v>326</v>
      </c>
      <c r="B319" s="312" t="s">
        <v>194</v>
      </c>
      <c r="C319" s="73"/>
      <c r="D319" s="94" t="s">
        <v>60</v>
      </c>
      <c r="E319" s="32">
        <f>E320+E321+E322</f>
        <v>0</v>
      </c>
      <c r="F319" s="32">
        <f t="shared" ref="F319" si="264">F320+F321+F322</f>
        <v>500</v>
      </c>
      <c r="G319" s="32">
        <f t="shared" ref="G319" si="265">G320+G321+G322</f>
        <v>100</v>
      </c>
      <c r="H319" s="32">
        <f t="shared" ref="H319" si="266">H320+H321+H322</f>
        <v>100</v>
      </c>
      <c r="I319" s="32">
        <f t="shared" ref="I319" si="267">I320+I321+I322</f>
        <v>100</v>
      </c>
      <c r="J319" s="32">
        <f t="shared" ref="J319" si="268">J320+J321+J322</f>
        <v>100</v>
      </c>
      <c r="K319" s="32">
        <f t="shared" ref="K319" si="269">K320+K321+K322</f>
        <v>100</v>
      </c>
      <c r="L319" s="45" t="s">
        <v>61</v>
      </c>
      <c r="M319" s="45"/>
    </row>
    <row r="320" spans="1:13" ht="45" customHeight="1" x14ac:dyDescent="0.25">
      <c r="A320" s="307"/>
      <c r="B320" s="313"/>
      <c r="C320" s="73" t="s">
        <v>158</v>
      </c>
      <c r="D320" s="74" t="s">
        <v>156</v>
      </c>
      <c r="E320" s="79">
        <v>0</v>
      </c>
      <c r="F320" s="79">
        <f>G320+H320+I320+J320+K320</f>
        <v>500</v>
      </c>
      <c r="G320" s="79">
        <v>100</v>
      </c>
      <c r="H320" s="79">
        <v>100</v>
      </c>
      <c r="I320" s="79">
        <v>100</v>
      </c>
      <c r="J320" s="79">
        <v>100</v>
      </c>
      <c r="K320" s="79">
        <v>100</v>
      </c>
      <c r="L320" s="78" t="s">
        <v>61</v>
      </c>
      <c r="M320" s="78"/>
    </row>
    <row r="321" spans="1:13" ht="45" customHeight="1" x14ac:dyDescent="0.25">
      <c r="A321" s="307"/>
      <c r="B321" s="313"/>
      <c r="C321" s="73" t="s">
        <v>158</v>
      </c>
      <c r="D321" s="74" t="s">
        <v>157</v>
      </c>
      <c r="E321" s="79">
        <v>0</v>
      </c>
      <c r="F321" s="79">
        <f>G321+H321+I321+J321+K321</f>
        <v>0</v>
      </c>
      <c r="G321" s="79">
        <v>0</v>
      </c>
      <c r="H321" s="79">
        <v>0</v>
      </c>
      <c r="I321" s="79">
        <v>0</v>
      </c>
      <c r="J321" s="79">
        <v>0</v>
      </c>
      <c r="K321" s="79">
        <v>0</v>
      </c>
      <c r="L321" s="78" t="s">
        <v>61</v>
      </c>
      <c r="M321" s="78"/>
    </row>
    <row r="322" spans="1:13" ht="45" customHeight="1" x14ac:dyDescent="0.25">
      <c r="A322" s="308"/>
      <c r="B322" s="314"/>
      <c r="C322" s="78" t="s">
        <v>158</v>
      </c>
      <c r="D322" s="93" t="s">
        <v>62</v>
      </c>
      <c r="E322" s="83">
        <v>0</v>
      </c>
      <c r="F322" s="83">
        <f t="shared" ref="F322" si="270">G322+H322+I322+J322+K322</f>
        <v>0</v>
      </c>
      <c r="G322" s="83">
        <v>0</v>
      </c>
      <c r="H322" s="83">
        <v>0</v>
      </c>
      <c r="I322" s="83">
        <v>0</v>
      </c>
      <c r="J322" s="83">
        <v>0</v>
      </c>
      <c r="K322" s="83">
        <v>0</v>
      </c>
      <c r="L322" s="78" t="s">
        <v>61</v>
      </c>
      <c r="M322" s="78"/>
    </row>
    <row r="323" spans="1:13" ht="31.5" customHeight="1" x14ac:dyDescent="0.25">
      <c r="A323" s="306" t="s">
        <v>327</v>
      </c>
      <c r="B323" s="312" t="s">
        <v>51</v>
      </c>
      <c r="C323" s="73"/>
      <c r="D323" s="94" t="s">
        <v>60</v>
      </c>
      <c r="E323" s="32">
        <f>E324+E325+E326</f>
        <v>0</v>
      </c>
      <c r="F323" s="32">
        <f t="shared" ref="F323" si="271">F324+F325+F326</f>
        <v>3000</v>
      </c>
      <c r="G323" s="32">
        <f t="shared" ref="G323" si="272">G324+G325+G326</f>
        <v>600</v>
      </c>
      <c r="H323" s="32">
        <f t="shared" ref="H323" si="273">H324+H325+H326</f>
        <v>600</v>
      </c>
      <c r="I323" s="32">
        <f t="shared" ref="I323" si="274">I324+I325+I326</f>
        <v>600</v>
      </c>
      <c r="J323" s="32">
        <f t="shared" ref="J323" si="275">J324+J325+J326</f>
        <v>600</v>
      </c>
      <c r="K323" s="32">
        <f t="shared" ref="K323" si="276">K324+K325+K326</f>
        <v>600</v>
      </c>
      <c r="L323" s="45" t="s">
        <v>61</v>
      </c>
      <c r="M323" s="45"/>
    </row>
    <row r="324" spans="1:13" ht="45" customHeight="1" x14ac:dyDescent="0.25">
      <c r="A324" s="307"/>
      <c r="B324" s="313"/>
      <c r="C324" s="73" t="s">
        <v>158</v>
      </c>
      <c r="D324" s="74" t="s">
        <v>156</v>
      </c>
      <c r="E324" s="79">
        <v>0</v>
      </c>
      <c r="F324" s="79">
        <f>G324+H324+I324+J324+K324</f>
        <v>3000</v>
      </c>
      <c r="G324" s="79">
        <v>600</v>
      </c>
      <c r="H324" s="79">
        <v>600</v>
      </c>
      <c r="I324" s="79">
        <v>600</v>
      </c>
      <c r="J324" s="79">
        <v>600</v>
      </c>
      <c r="K324" s="79">
        <v>600</v>
      </c>
      <c r="L324" s="78" t="s">
        <v>61</v>
      </c>
      <c r="M324" s="78"/>
    </row>
    <row r="325" spans="1:13" ht="45" customHeight="1" x14ac:dyDescent="0.25">
      <c r="A325" s="307"/>
      <c r="B325" s="313"/>
      <c r="C325" s="73" t="s">
        <v>158</v>
      </c>
      <c r="D325" s="74" t="s">
        <v>157</v>
      </c>
      <c r="E325" s="79">
        <v>0</v>
      </c>
      <c r="F325" s="79">
        <f>G325+H325+I325+J325+K325</f>
        <v>0</v>
      </c>
      <c r="G325" s="79">
        <v>0</v>
      </c>
      <c r="H325" s="79">
        <v>0</v>
      </c>
      <c r="I325" s="79">
        <v>0</v>
      </c>
      <c r="J325" s="79">
        <v>0</v>
      </c>
      <c r="K325" s="79">
        <v>0</v>
      </c>
      <c r="L325" s="78" t="s">
        <v>61</v>
      </c>
      <c r="M325" s="78"/>
    </row>
    <row r="326" spans="1:13" ht="45" customHeight="1" x14ac:dyDescent="0.25">
      <c r="A326" s="308"/>
      <c r="B326" s="314"/>
      <c r="C326" s="78" t="s">
        <v>158</v>
      </c>
      <c r="D326" s="93" t="s">
        <v>62</v>
      </c>
      <c r="E326" s="83">
        <v>0</v>
      </c>
      <c r="F326" s="83">
        <f t="shared" ref="F326" si="277">G326+H326+I326+J326+K326</f>
        <v>0</v>
      </c>
      <c r="G326" s="83">
        <v>0</v>
      </c>
      <c r="H326" s="83">
        <v>0</v>
      </c>
      <c r="I326" s="83">
        <v>0</v>
      </c>
      <c r="J326" s="83">
        <v>0</v>
      </c>
      <c r="K326" s="83">
        <v>0</v>
      </c>
      <c r="L326" s="78" t="s">
        <v>61</v>
      </c>
      <c r="M326" s="78"/>
    </row>
    <row r="327" spans="1:13" ht="37.5" customHeight="1" x14ac:dyDescent="0.25">
      <c r="A327" s="317" t="s">
        <v>286</v>
      </c>
      <c r="B327" s="323" t="s">
        <v>149</v>
      </c>
      <c r="C327" s="89"/>
      <c r="D327" s="96" t="s">
        <v>60</v>
      </c>
      <c r="E327" s="84">
        <f>E328+E329+E330</f>
        <v>0</v>
      </c>
      <c r="F327" s="84">
        <f t="shared" ref="F327" si="278">F328+F329+F330</f>
        <v>2500</v>
      </c>
      <c r="G327" s="84">
        <f t="shared" ref="G327" si="279">G328+G329+G330</f>
        <v>500</v>
      </c>
      <c r="H327" s="84">
        <f t="shared" ref="H327" si="280">H328+H329+H330</f>
        <v>500</v>
      </c>
      <c r="I327" s="84">
        <f t="shared" ref="I327" si="281">I328+I329+I330</f>
        <v>500</v>
      </c>
      <c r="J327" s="84">
        <f t="shared" ref="J327" si="282">J328+J329+J330</f>
        <v>500</v>
      </c>
      <c r="K327" s="84">
        <f t="shared" ref="K327" si="283">K328+K329+K330</f>
        <v>500</v>
      </c>
      <c r="L327" s="38"/>
      <c r="M327" s="38"/>
    </row>
    <row r="328" spans="1:13" ht="43.5" customHeight="1" x14ac:dyDescent="0.25">
      <c r="A328" s="318"/>
      <c r="B328" s="324"/>
      <c r="C328" s="89"/>
      <c r="D328" s="92" t="s">
        <v>156</v>
      </c>
      <c r="E328" s="41">
        <f>E332+E336</f>
        <v>0</v>
      </c>
      <c r="F328" s="41">
        <f t="shared" ref="F328:K328" si="284">F332+F336</f>
        <v>2500</v>
      </c>
      <c r="G328" s="41">
        <f t="shared" si="284"/>
        <v>500</v>
      </c>
      <c r="H328" s="41">
        <f t="shared" si="284"/>
        <v>500</v>
      </c>
      <c r="I328" s="41">
        <f t="shared" si="284"/>
        <v>500</v>
      </c>
      <c r="J328" s="41">
        <f t="shared" si="284"/>
        <v>500</v>
      </c>
      <c r="K328" s="41">
        <f t="shared" si="284"/>
        <v>500</v>
      </c>
      <c r="L328" s="76"/>
      <c r="M328" s="76"/>
    </row>
    <row r="329" spans="1:13" ht="39.75" customHeight="1" x14ac:dyDescent="0.25">
      <c r="A329" s="318"/>
      <c r="B329" s="324"/>
      <c r="C329" s="89"/>
      <c r="D329" s="99" t="s">
        <v>157</v>
      </c>
      <c r="E329" s="100">
        <f>E333+E337</f>
        <v>0</v>
      </c>
      <c r="F329" s="100">
        <f t="shared" ref="F329:K329" si="285">F333+F337</f>
        <v>0</v>
      </c>
      <c r="G329" s="100">
        <f t="shared" si="285"/>
        <v>0</v>
      </c>
      <c r="H329" s="100">
        <f t="shared" si="285"/>
        <v>0</v>
      </c>
      <c r="I329" s="100">
        <f t="shared" si="285"/>
        <v>0</v>
      </c>
      <c r="J329" s="100">
        <f t="shared" si="285"/>
        <v>0</v>
      </c>
      <c r="K329" s="100">
        <f t="shared" si="285"/>
        <v>0</v>
      </c>
      <c r="L329" s="80"/>
      <c r="M329" s="80"/>
    </row>
    <row r="330" spans="1:13" ht="41.25" customHeight="1" x14ac:dyDescent="0.25">
      <c r="A330" s="319"/>
      <c r="B330" s="325"/>
      <c r="C330" s="89"/>
      <c r="D330" s="95" t="s">
        <v>62</v>
      </c>
      <c r="E330" s="47">
        <f>E334+E338</f>
        <v>0</v>
      </c>
      <c r="F330" s="47">
        <f t="shared" ref="F330:K330" si="286">F334+F338</f>
        <v>0</v>
      </c>
      <c r="G330" s="47">
        <f t="shared" si="286"/>
        <v>0</v>
      </c>
      <c r="H330" s="47">
        <f t="shared" si="286"/>
        <v>0</v>
      </c>
      <c r="I330" s="47">
        <f t="shared" si="286"/>
        <v>0</v>
      </c>
      <c r="J330" s="47">
        <f t="shared" si="286"/>
        <v>0</v>
      </c>
      <c r="K330" s="47">
        <f t="shared" si="286"/>
        <v>0</v>
      </c>
      <c r="L330" s="46"/>
      <c r="M330" s="46"/>
    </row>
    <row r="331" spans="1:13" ht="31.5" customHeight="1" x14ac:dyDescent="0.25">
      <c r="A331" s="306" t="s">
        <v>80</v>
      </c>
      <c r="B331" s="312" t="s">
        <v>182</v>
      </c>
      <c r="C331" s="168"/>
      <c r="D331" s="94" t="s">
        <v>60</v>
      </c>
      <c r="E331" s="32">
        <f>E332+E333+E334</f>
        <v>0</v>
      </c>
      <c r="F331" s="32">
        <f t="shared" ref="F331:K331" si="287">F332+F333+F334</f>
        <v>0</v>
      </c>
      <c r="G331" s="32">
        <f t="shared" si="287"/>
        <v>0</v>
      </c>
      <c r="H331" s="32">
        <f t="shared" si="287"/>
        <v>0</v>
      </c>
      <c r="I331" s="32">
        <f t="shared" si="287"/>
        <v>0</v>
      </c>
      <c r="J331" s="32">
        <f t="shared" si="287"/>
        <v>0</v>
      </c>
      <c r="K331" s="32">
        <f t="shared" si="287"/>
        <v>0</v>
      </c>
      <c r="L331" s="45" t="s">
        <v>61</v>
      </c>
      <c r="M331" s="45"/>
    </row>
    <row r="332" spans="1:13" ht="41.25" customHeight="1" x14ac:dyDescent="0.25">
      <c r="A332" s="307"/>
      <c r="B332" s="313"/>
      <c r="C332" s="168" t="s">
        <v>158</v>
      </c>
      <c r="D332" s="118" t="s">
        <v>156</v>
      </c>
      <c r="E332" s="90">
        <v>0</v>
      </c>
      <c r="F332" s="90">
        <f>G332+H332+I332+J332+K332</f>
        <v>0</v>
      </c>
      <c r="G332" s="90">
        <v>0</v>
      </c>
      <c r="H332" s="90">
        <v>0</v>
      </c>
      <c r="I332" s="90">
        <v>0</v>
      </c>
      <c r="J332" s="90">
        <v>0</v>
      </c>
      <c r="K332" s="90">
        <v>0</v>
      </c>
      <c r="L332" s="170" t="s">
        <v>61</v>
      </c>
      <c r="M332" s="170"/>
    </row>
    <row r="333" spans="1:13" ht="41.25" customHeight="1" x14ac:dyDescent="0.25">
      <c r="A333" s="307"/>
      <c r="B333" s="313"/>
      <c r="C333" s="168" t="s">
        <v>158</v>
      </c>
      <c r="D333" s="118" t="s">
        <v>157</v>
      </c>
      <c r="E333" s="90">
        <v>0</v>
      </c>
      <c r="F333" s="90">
        <f>G333+H333+I333+J333+K333</f>
        <v>0</v>
      </c>
      <c r="G333" s="90">
        <v>0</v>
      </c>
      <c r="H333" s="90">
        <v>0</v>
      </c>
      <c r="I333" s="90">
        <v>0</v>
      </c>
      <c r="J333" s="90">
        <v>0</v>
      </c>
      <c r="K333" s="90">
        <v>0</v>
      </c>
      <c r="L333" s="170" t="s">
        <v>61</v>
      </c>
      <c r="M333" s="170"/>
    </row>
    <row r="334" spans="1:13" ht="41.25" customHeight="1" x14ac:dyDescent="0.25">
      <c r="A334" s="308"/>
      <c r="B334" s="314"/>
      <c r="C334" s="170" t="s">
        <v>158</v>
      </c>
      <c r="D334" s="93" t="s">
        <v>62</v>
      </c>
      <c r="E334" s="83">
        <v>0</v>
      </c>
      <c r="F334" s="83">
        <f t="shared" ref="F334" si="288">G334+H334+I334+J334+K334</f>
        <v>0</v>
      </c>
      <c r="G334" s="83">
        <v>0</v>
      </c>
      <c r="H334" s="83">
        <v>0</v>
      </c>
      <c r="I334" s="83">
        <v>0</v>
      </c>
      <c r="J334" s="83">
        <v>0</v>
      </c>
      <c r="K334" s="83">
        <v>0</v>
      </c>
      <c r="L334" s="170" t="s">
        <v>61</v>
      </c>
      <c r="M334" s="170"/>
    </row>
    <row r="335" spans="1:13" ht="31.5" customHeight="1" x14ac:dyDescent="0.25">
      <c r="A335" s="306" t="s">
        <v>81</v>
      </c>
      <c r="B335" s="309" t="s">
        <v>52</v>
      </c>
      <c r="C335" s="168"/>
      <c r="D335" s="94" t="s">
        <v>60</v>
      </c>
      <c r="E335" s="32">
        <f>E336+E337+E338</f>
        <v>0</v>
      </c>
      <c r="F335" s="32">
        <f t="shared" ref="F335:K335" si="289">F336+F337+F338</f>
        <v>2500</v>
      </c>
      <c r="G335" s="32">
        <f t="shared" si="289"/>
        <v>500</v>
      </c>
      <c r="H335" s="32">
        <f t="shared" si="289"/>
        <v>500</v>
      </c>
      <c r="I335" s="32">
        <f t="shared" si="289"/>
        <v>500</v>
      </c>
      <c r="J335" s="32">
        <f t="shared" si="289"/>
        <v>500</v>
      </c>
      <c r="K335" s="32">
        <f t="shared" si="289"/>
        <v>500</v>
      </c>
      <c r="L335" s="45" t="s">
        <v>61</v>
      </c>
      <c r="M335" s="45"/>
    </row>
    <row r="336" spans="1:13" ht="41.25" customHeight="1" x14ac:dyDescent="0.25">
      <c r="A336" s="307"/>
      <c r="B336" s="310"/>
      <c r="C336" s="168" t="s">
        <v>158</v>
      </c>
      <c r="D336" s="118" t="s">
        <v>156</v>
      </c>
      <c r="E336" s="90">
        <v>0</v>
      </c>
      <c r="F336" s="90">
        <f>G336+H336+I336+J336+K336</f>
        <v>2500</v>
      </c>
      <c r="G336" s="90">
        <f>250+250</f>
        <v>500</v>
      </c>
      <c r="H336" s="90">
        <v>500</v>
      </c>
      <c r="I336" s="90">
        <v>500</v>
      </c>
      <c r="J336" s="90">
        <v>500</v>
      </c>
      <c r="K336" s="90">
        <v>500</v>
      </c>
      <c r="L336" s="170" t="s">
        <v>61</v>
      </c>
      <c r="M336" s="170" t="s">
        <v>433</v>
      </c>
    </row>
    <row r="337" spans="1:14" ht="41.25" customHeight="1" x14ac:dyDescent="0.25">
      <c r="A337" s="307"/>
      <c r="B337" s="310"/>
      <c r="C337" s="168" t="s">
        <v>158</v>
      </c>
      <c r="D337" s="118" t="s">
        <v>157</v>
      </c>
      <c r="E337" s="90">
        <v>0</v>
      </c>
      <c r="F337" s="90">
        <f>G337+H337+I337+J337+K337</f>
        <v>0</v>
      </c>
      <c r="G337" s="90">
        <v>0</v>
      </c>
      <c r="H337" s="90">
        <v>0</v>
      </c>
      <c r="I337" s="90">
        <v>0</v>
      </c>
      <c r="J337" s="90">
        <v>0</v>
      </c>
      <c r="K337" s="90">
        <v>0</v>
      </c>
      <c r="L337" s="170" t="s">
        <v>61</v>
      </c>
      <c r="M337" s="170"/>
    </row>
    <row r="338" spans="1:14" ht="41.25" customHeight="1" x14ac:dyDescent="0.25">
      <c r="A338" s="308"/>
      <c r="B338" s="311"/>
      <c r="C338" s="170" t="s">
        <v>158</v>
      </c>
      <c r="D338" s="93" t="s">
        <v>62</v>
      </c>
      <c r="E338" s="83">
        <v>0</v>
      </c>
      <c r="F338" s="83">
        <f t="shared" ref="F338" si="290">G338+H338+I338+J338+K338</f>
        <v>0</v>
      </c>
      <c r="G338" s="83">
        <v>0</v>
      </c>
      <c r="H338" s="83">
        <v>0</v>
      </c>
      <c r="I338" s="83">
        <v>0</v>
      </c>
      <c r="J338" s="83">
        <v>0</v>
      </c>
      <c r="K338" s="83">
        <v>0</v>
      </c>
      <c r="L338" s="170" t="s">
        <v>61</v>
      </c>
      <c r="M338" s="170"/>
    </row>
    <row r="339" spans="1:14" ht="32.25" customHeight="1" x14ac:dyDescent="0.25">
      <c r="A339" s="344" t="s">
        <v>63</v>
      </c>
      <c r="B339" s="345"/>
      <c r="C339" s="108"/>
      <c r="D339" s="38" t="s">
        <v>15</v>
      </c>
      <c r="E339" s="84">
        <f t="shared" ref="E339:K342" si="291">E227+E327</f>
        <v>0</v>
      </c>
      <c r="F339" s="84">
        <f t="shared" si="291"/>
        <v>635120.5</v>
      </c>
      <c r="G339" s="84">
        <f t="shared" si="291"/>
        <v>127024.1</v>
      </c>
      <c r="H339" s="84">
        <f t="shared" si="291"/>
        <v>127024.1</v>
      </c>
      <c r="I339" s="84">
        <f t="shared" si="291"/>
        <v>127024.1</v>
      </c>
      <c r="J339" s="84">
        <f t="shared" si="291"/>
        <v>127024.1</v>
      </c>
      <c r="K339" s="84">
        <f t="shared" si="291"/>
        <v>127024.1</v>
      </c>
      <c r="L339" s="89"/>
      <c r="M339" s="89"/>
    </row>
    <row r="340" spans="1:14" ht="38.25" x14ac:dyDescent="0.25">
      <c r="A340" s="346"/>
      <c r="B340" s="347"/>
      <c r="C340" s="108"/>
      <c r="D340" s="38" t="s">
        <v>162</v>
      </c>
      <c r="E340" s="84">
        <f t="shared" si="291"/>
        <v>0</v>
      </c>
      <c r="F340" s="84">
        <f t="shared" si="291"/>
        <v>635120.5</v>
      </c>
      <c r="G340" s="84">
        <f t="shared" si="291"/>
        <v>127024.1</v>
      </c>
      <c r="H340" s="84">
        <f t="shared" si="291"/>
        <v>127024.1</v>
      </c>
      <c r="I340" s="84">
        <f t="shared" si="291"/>
        <v>127024.1</v>
      </c>
      <c r="J340" s="84">
        <f t="shared" si="291"/>
        <v>127024.1</v>
      </c>
      <c r="K340" s="84">
        <f t="shared" si="291"/>
        <v>127024.1</v>
      </c>
      <c r="L340" s="76"/>
      <c r="M340" s="76"/>
      <c r="N340" s="19"/>
    </row>
    <row r="341" spans="1:14" ht="51" x14ac:dyDescent="0.25">
      <c r="A341" s="346"/>
      <c r="B341" s="347"/>
      <c r="C341" s="108"/>
      <c r="D341" s="48" t="s">
        <v>85</v>
      </c>
      <c r="E341" s="49">
        <f t="shared" si="291"/>
        <v>0</v>
      </c>
      <c r="F341" s="49">
        <f t="shared" si="291"/>
        <v>0</v>
      </c>
      <c r="G341" s="49">
        <f t="shared" si="291"/>
        <v>0</v>
      </c>
      <c r="H341" s="49">
        <f t="shared" si="291"/>
        <v>0</v>
      </c>
      <c r="I341" s="49">
        <f t="shared" si="291"/>
        <v>0</v>
      </c>
      <c r="J341" s="49">
        <f t="shared" si="291"/>
        <v>0</v>
      </c>
      <c r="K341" s="49">
        <f t="shared" si="291"/>
        <v>0</v>
      </c>
      <c r="L341" s="80"/>
      <c r="M341" s="80"/>
    </row>
    <row r="342" spans="1:14" ht="38.25" x14ac:dyDescent="0.25">
      <c r="A342" s="348"/>
      <c r="B342" s="349"/>
      <c r="C342" s="108"/>
      <c r="D342" s="98" t="s">
        <v>62</v>
      </c>
      <c r="E342" s="52">
        <f t="shared" si="291"/>
        <v>0</v>
      </c>
      <c r="F342" s="52">
        <f t="shared" si="291"/>
        <v>0</v>
      </c>
      <c r="G342" s="52">
        <f t="shared" si="291"/>
        <v>0</v>
      </c>
      <c r="H342" s="52">
        <f t="shared" si="291"/>
        <v>0</v>
      </c>
      <c r="I342" s="52">
        <f t="shared" si="291"/>
        <v>0</v>
      </c>
      <c r="J342" s="52">
        <f t="shared" si="291"/>
        <v>0</v>
      </c>
      <c r="K342" s="52">
        <f t="shared" si="291"/>
        <v>0</v>
      </c>
      <c r="L342" s="51"/>
      <c r="M342" s="51"/>
    </row>
    <row r="343" spans="1:14" ht="29.25" customHeight="1" x14ac:dyDescent="0.25">
      <c r="A343" s="109"/>
      <c r="B343" s="315" t="s">
        <v>259</v>
      </c>
      <c r="C343" s="315"/>
      <c r="D343" s="315"/>
      <c r="E343" s="315"/>
      <c r="F343" s="315"/>
      <c r="G343" s="315"/>
      <c r="H343" s="315"/>
      <c r="I343" s="315"/>
      <c r="J343" s="315"/>
      <c r="K343" s="315"/>
      <c r="L343" s="315"/>
      <c r="M343" s="316"/>
    </row>
    <row r="344" spans="1:14" ht="30" customHeight="1" x14ac:dyDescent="0.25">
      <c r="A344" s="317" t="s">
        <v>287</v>
      </c>
      <c r="B344" s="332" t="s">
        <v>294</v>
      </c>
      <c r="C344" s="105"/>
      <c r="D344" s="38" t="s">
        <v>60</v>
      </c>
      <c r="E344" s="84">
        <f>E345+E346+E347</f>
        <v>0</v>
      </c>
      <c r="F344" s="84">
        <f t="shared" ref="F344" si="292">F345+F346+F347</f>
        <v>42500</v>
      </c>
      <c r="G344" s="84">
        <f t="shared" ref="G344" si="293">G345+G346+G347</f>
        <v>8500</v>
      </c>
      <c r="H344" s="84">
        <f t="shared" ref="H344" si="294">H345+H346+H347</f>
        <v>8500</v>
      </c>
      <c r="I344" s="84">
        <f t="shared" ref="I344" si="295">I345+I346+I347</f>
        <v>8500</v>
      </c>
      <c r="J344" s="84">
        <f t="shared" ref="J344" si="296">J345+J346+J347</f>
        <v>8500</v>
      </c>
      <c r="K344" s="84">
        <f t="shared" ref="K344" si="297">K345+K346+K347</f>
        <v>8500</v>
      </c>
      <c r="L344" s="89"/>
      <c r="M344" s="89"/>
    </row>
    <row r="345" spans="1:14" ht="38.25" x14ac:dyDescent="0.25">
      <c r="A345" s="318"/>
      <c r="B345" s="333"/>
      <c r="C345" s="89"/>
      <c r="D345" s="89" t="s">
        <v>144</v>
      </c>
      <c r="E345" s="41">
        <f>E349+E353+E353+E357+E361+E365+E369+E373+E377+E381+E385+E389</f>
        <v>0</v>
      </c>
      <c r="F345" s="41">
        <f t="shared" ref="F345:K345" si="298">F349+F353+F353+F357+F361+F365+F369+F373+F377+F381+F385+F389</f>
        <v>42500</v>
      </c>
      <c r="G345" s="41">
        <f t="shared" si="298"/>
        <v>8500</v>
      </c>
      <c r="H345" s="41">
        <f t="shared" si="298"/>
        <v>8500</v>
      </c>
      <c r="I345" s="41">
        <f t="shared" si="298"/>
        <v>8500</v>
      </c>
      <c r="J345" s="41">
        <f t="shared" si="298"/>
        <v>8500</v>
      </c>
      <c r="K345" s="41">
        <f t="shared" si="298"/>
        <v>8500</v>
      </c>
      <c r="L345" s="92"/>
      <c r="M345" s="89"/>
    </row>
    <row r="346" spans="1:14" ht="38.25" x14ac:dyDescent="0.25">
      <c r="A346" s="318"/>
      <c r="B346" s="333"/>
      <c r="C346" s="89"/>
      <c r="D346" s="99" t="s">
        <v>157</v>
      </c>
      <c r="E346" s="100">
        <f>E350+E354</f>
        <v>0</v>
      </c>
      <c r="F346" s="100">
        <f>F350+F354</f>
        <v>0</v>
      </c>
      <c r="G346" s="100">
        <f t="shared" ref="G346:K346" si="299">G350+G354</f>
        <v>0</v>
      </c>
      <c r="H346" s="100">
        <f t="shared" si="299"/>
        <v>0</v>
      </c>
      <c r="I346" s="100">
        <f t="shared" si="299"/>
        <v>0</v>
      </c>
      <c r="J346" s="100">
        <f t="shared" si="299"/>
        <v>0</v>
      </c>
      <c r="K346" s="100">
        <f t="shared" si="299"/>
        <v>0</v>
      </c>
      <c r="L346" s="106"/>
      <c r="M346" s="80"/>
    </row>
    <row r="347" spans="1:14" ht="38.25" x14ac:dyDescent="0.25">
      <c r="A347" s="319"/>
      <c r="B347" s="334"/>
      <c r="C347" s="89"/>
      <c r="D347" s="95" t="s">
        <v>62</v>
      </c>
      <c r="E347" s="47">
        <f>E351+E355</f>
        <v>0</v>
      </c>
      <c r="F347" s="47">
        <f t="shared" ref="F347:K347" si="300">F351+F355</f>
        <v>0</v>
      </c>
      <c r="G347" s="47">
        <f t="shared" si="300"/>
        <v>0</v>
      </c>
      <c r="H347" s="47">
        <f t="shared" si="300"/>
        <v>0</v>
      </c>
      <c r="I347" s="47">
        <f t="shared" si="300"/>
        <v>0</v>
      </c>
      <c r="J347" s="47">
        <f t="shared" si="300"/>
        <v>0</v>
      </c>
      <c r="K347" s="47">
        <f t="shared" si="300"/>
        <v>0</v>
      </c>
      <c r="L347" s="107"/>
      <c r="M347" s="46"/>
    </row>
    <row r="348" spans="1:14" ht="39.6" customHeight="1" x14ac:dyDescent="0.25">
      <c r="A348" s="306" t="s">
        <v>84</v>
      </c>
      <c r="B348" s="312" t="s">
        <v>55</v>
      </c>
      <c r="C348" s="210"/>
      <c r="D348" s="94" t="s">
        <v>60</v>
      </c>
      <c r="E348" s="32">
        <f>E349+E350+E351</f>
        <v>0</v>
      </c>
      <c r="F348" s="32">
        <f t="shared" ref="F348:K348" si="301">F349+F350+F351</f>
        <v>0</v>
      </c>
      <c r="G348" s="32">
        <f t="shared" si="301"/>
        <v>0</v>
      </c>
      <c r="H348" s="32">
        <f t="shared" si="301"/>
        <v>0</v>
      </c>
      <c r="I348" s="32">
        <f t="shared" si="301"/>
        <v>0</v>
      </c>
      <c r="J348" s="32">
        <f t="shared" si="301"/>
        <v>0</v>
      </c>
      <c r="K348" s="32">
        <f t="shared" si="301"/>
        <v>0</v>
      </c>
      <c r="L348" s="45" t="s">
        <v>296</v>
      </c>
      <c r="M348" s="45"/>
    </row>
    <row r="349" spans="1:14" ht="38.25" x14ac:dyDescent="0.25">
      <c r="A349" s="307"/>
      <c r="B349" s="313"/>
      <c r="C349" s="210" t="s">
        <v>158</v>
      </c>
      <c r="D349" s="118" t="s">
        <v>156</v>
      </c>
      <c r="E349" s="90">
        <v>0</v>
      </c>
      <c r="F349" s="90">
        <f>G349+H349+I349+J349+K349</f>
        <v>0</v>
      </c>
      <c r="G349" s="90">
        <v>0</v>
      </c>
      <c r="H349" s="90">
        <v>0</v>
      </c>
      <c r="I349" s="90">
        <v>0</v>
      </c>
      <c r="J349" s="90">
        <v>0</v>
      </c>
      <c r="K349" s="90">
        <v>0</v>
      </c>
      <c r="L349" s="211" t="s">
        <v>296</v>
      </c>
      <c r="M349" s="211"/>
    </row>
    <row r="350" spans="1:14" ht="38.25" x14ac:dyDescent="0.25">
      <c r="A350" s="307"/>
      <c r="B350" s="313"/>
      <c r="C350" s="210" t="s">
        <v>158</v>
      </c>
      <c r="D350" s="118" t="s">
        <v>157</v>
      </c>
      <c r="E350" s="90">
        <v>0</v>
      </c>
      <c r="F350" s="90">
        <f>G350+H350+I350+J350+K350</f>
        <v>0</v>
      </c>
      <c r="G350" s="90">
        <v>0</v>
      </c>
      <c r="H350" s="90">
        <v>0</v>
      </c>
      <c r="I350" s="90">
        <v>0</v>
      </c>
      <c r="J350" s="90">
        <v>0</v>
      </c>
      <c r="K350" s="90">
        <v>0</v>
      </c>
      <c r="L350" s="211" t="s">
        <v>297</v>
      </c>
      <c r="M350" s="211"/>
    </row>
    <row r="351" spans="1:14" ht="38.25" x14ac:dyDescent="0.25">
      <c r="A351" s="308"/>
      <c r="B351" s="314"/>
      <c r="C351" s="211" t="s">
        <v>158</v>
      </c>
      <c r="D351" s="93" t="s">
        <v>62</v>
      </c>
      <c r="E351" s="83">
        <v>0</v>
      </c>
      <c r="F351" s="83">
        <f t="shared" ref="F351" si="302">G351+H351+I351+J351+K351</f>
        <v>0</v>
      </c>
      <c r="G351" s="83">
        <v>0</v>
      </c>
      <c r="H351" s="83">
        <v>0</v>
      </c>
      <c r="I351" s="83">
        <v>0</v>
      </c>
      <c r="J351" s="83">
        <v>0</v>
      </c>
      <c r="K351" s="83">
        <v>0</v>
      </c>
      <c r="L351" s="211" t="s">
        <v>297</v>
      </c>
      <c r="M351" s="211"/>
    </row>
    <row r="352" spans="1:14" ht="25.5" customHeight="1" x14ac:dyDescent="0.25">
      <c r="A352" s="306" t="s">
        <v>79</v>
      </c>
      <c r="B352" s="312" t="s">
        <v>183</v>
      </c>
      <c r="C352" s="210"/>
      <c r="D352" s="94" t="s">
        <v>60</v>
      </c>
      <c r="E352" s="32">
        <f>E353+E354+E355</f>
        <v>0</v>
      </c>
      <c r="F352" s="32">
        <f t="shared" ref="F352:K352" si="303">F353+F354+F355</f>
        <v>0</v>
      </c>
      <c r="G352" s="32">
        <f t="shared" si="303"/>
        <v>0</v>
      </c>
      <c r="H352" s="32">
        <f t="shared" si="303"/>
        <v>0</v>
      </c>
      <c r="I352" s="32">
        <f t="shared" si="303"/>
        <v>0</v>
      </c>
      <c r="J352" s="32">
        <f t="shared" si="303"/>
        <v>0</v>
      </c>
      <c r="K352" s="32">
        <f t="shared" si="303"/>
        <v>0</v>
      </c>
      <c r="L352" s="211" t="s">
        <v>297</v>
      </c>
      <c r="M352" s="45"/>
    </row>
    <row r="353" spans="1:13" ht="38.25" x14ac:dyDescent="0.25">
      <c r="A353" s="307"/>
      <c r="B353" s="313"/>
      <c r="C353" s="210" t="s">
        <v>158</v>
      </c>
      <c r="D353" s="118" t="s">
        <v>156</v>
      </c>
      <c r="E353" s="90">
        <v>0</v>
      </c>
      <c r="F353" s="90">
        <f>G353+H353+I353+J353+K353</f>
        <v>0</v>
      </c>
      <c r="G353" s="90">
        <v>0</v>
      </c>
      <c r="H353" s="90">
        <v>0</v>
      </c>
      <c r="I353" s="90">
        <v>0</v>
      </c>
      <c r="J353" s="90">
        <v>0</v>
      </c>
      <c r="K353" s="90">
        <v>0</v>
      </c>
      <c r="L353" s="211" t="s">
        <v>297</v>
      </c>
      <c r="M353" s="211"/>
    </row>
    <row r="354" spans="1:13" ht="38.25" x14ac:dyDescent="0.25">
      <c r="A354" s="307"/>
      <c r="B354" s="313"/>
      <c r="C354" s="210" t="s">
        <v>158</v>
      </c>
      <c r="D354" s="118" t="s">
        <v>157</v>
      </c>
      <c r="E354" s="90">
        <v>0</v>
      </c>
      <c r="F354" s="90">
        <f>G354+H354+I354+J354+K354</f>
        <v>0</v>
      </c>
      <c r="G354" s="90">
        <v>0</v>
      </c>
      <c r="H354" s="90">
        <v>0</v>
      </c>
      <c r="I354" s="90">
        <v>0</v>
      </c>
      <c r="J354" s="90">
        <v>0</v>
      </c>
      <c r="K354" s="90">
        <v>0</v>
      </c>
      <c r="L354" s="211" t="s">
        <v>297</v>
      </c>
      <c r="M354" s="211"/>
    </row>
    <row r="355" spans="1:13" ht="38.25" x14ac:dyDescent="0.25">
      <c r="A355" s="308"/>
      <c r="B355" s="314"/>
      <c r="C355" s="211" t="s">
        <v>158</v>
      </c>
      <c r="D355" s="93" t="s">
        <v>62</v>
      </c>
      <c r="E355" s="83">
        <v>0</v>
      </c>
      <c r="F355" s="83">
        <f t="shared" ref="F355" si="304">G355+H355+I355+J355+K355</f>
        <v>0</v>
      </c>
      <c r="G355" s="83">
        <v>0</v>
      </c>
      <c r="H355" s="83">
        <v>0</v>
      </c>
      <c r="I355" s="83">
        <v>0</v>
      </c>
      <c r="J355" s="83">
        <v>0</v>
      </c>
      <c r="K355" s="83">
        <v>0</v>
      </c>
      <c r="L355" s="211" t="s">
        <v>297</v>
      </c>
      <c r="M355" s="211"/>
    </row>
    <row r="356" spans="1:13" ht="30" customHeight="1" x14ac:dyDescent="0.25">
      <c r="A356" s="306" t="s">
        <v>165</v>
      </c>
      <c r="B356" s="312" t="s">
        <v>395</v>
      </c>
      <c r="C356" s="210"/>
      <c r="D356" s="94" t="s">
        <v>60</v>
      </c>
      <c r="E356" s="32">
        <f>E357+E358+E359</f>
        <v>0</v>
      </c>
      <c r="F356" s="32">
        <f t="shared" ref="F356:K356" si="305">F357+F358+F359</f>
        <v>18500</v>
      </c>
      <c r="G356" s="32">
        <f t="shared" si="305"/>
        <v>3700</v>
      </c>
      <c r="H356" s="32">
        <f t="shared" si="305"/>
        <v>3700</v>
      </c>
      <c r="I356" s="32">
        <f t="shared" si="305"/>
        <v>3700</v>
      </c>
      <c r="J356" s="32">
        <f t="shared" si="305"/>
        <v>3700</v>
      </c>
      <c r="K356" s="32">
        <f t="shared" si="305"/>
        <v>3700</v>
      </c>
      <c r="L356" s="211" t="s">
        <v>297</v>
      </c>
      <c r="M356" s="211"/>
    </row>
    <row r="357" spans="1:13" ht="38.25" x14ac:dyDescent="0.25">
      <c r="A357" s="307"/>
      <c r="B357" s="313"/>
      <c r="C357" s="210" t="s">
        <v>158</v>
      </c>
      <c r="D357" s="118" t="s">
        <v>156</v>
      </c>
      <c r="E357" s="90">
        <v>0</v>
      </c>
      <c r="F357" s="90">
        <f>G357+H357+I357+J357+K357</f>
        <v>18500</v>
      </c>
      <c r="G357" s="90">
        <v>3700</v>
      </c>
      <c r="H357" s="90">
        <v>3700</v>
      </c>
      <c r="I357" s="90">
        <v>3700</v>
      </c>
      <c r="J357" s="90">
        <v>3700</v>
      </c>
      <c r="K357" s="90">
        <v>3700</v>
      </c>
      <c r="L357" s="211" t="s">
        <v>297</v>
      </c>
      <c r="M357" s="211"/>
    </row>
    <row r="358" spans="1:13" ht="38.25" x14ac:dyDescent="0.25">
      <c r="A358" s="307"/>
      <c r="B358" s="313"/>
      <c r="C358" s="210" t="s">
        <v>158</v>
      </c>
      <c r="D358" s="118" t="s">
        <v>157</v>
      </c>
      <c r="E358" s="90">
        <v>0</v>
      </c>
      <c r="F358" s="90">
        <f>G358+H358+I358+J358+K358</f>
        <v>0</v>
      </c>
      <c r="G358" s="90">
        <v>0</v>
      </c>
      <c r="H358" s="90">
        <v>0</v>
      </c>
      <c r="I358" s="90">
        <v>0</v>
      </c>
      <c r="J358" s="90">
        <v>0</v>
      </c>
      <c r="K358" s="90">
        <v>0</v>
      </c>
      <c r="L358" s="211" t="s">
        <v>297</v>
      </c>
      <c r="M358" s="211"/>
    </row>
    <row r="359" spans="1:13" ht="38.25" x14ac:dyDescent="0.25">
      <c r="A359" s="308"/>
      <c r="B359" s="314"/>
      <c r="C359" s="211" t="s">
        <v>158</v>
      </c>
      <c r="D359" s="93" t="s">
        <v>62</v>
      </c>
      <c r="E359" s="83">
        <v>0</v>
      </c>
      <c r="F359" s="83">
        <f t="shared" ref="F359" si="306">G359+H359+I359+J359+K359</f>
        <v>0</v>
      </c>
      <c r="G359" s="83">
        <v>0</v>
      </c>
      <c r="H359" s="83">
        <v>0</v>
      </c>
      <c r="I359" s="83">
        <v>0</v>
      </c>
      <c r="J359" s="83">
        <v>0</v>
      </c>
      <c r="K359" s="83">
        <v>0</v>
      </c>
      <c r="L359" s="211" t="s">
        <v>297</v>
      </c>
      <c r="M359" s="211"/>
    </row>
    <row r="360" spans="1:13" ht="25.5" x14ac:dyDescent="0.25">
      <c r="A360" s="300" t="s">
        <v>166</v>
      </c>
      <c r="B360" s="312" t="s">
        <v>323</v>
      </c>
      <c r="C360" s="210"/>
      <c r="D360" s="94" t="s">
        <v>60</v>
      </c>
      <c r="E360" s="32">
        <f>E361+E362+E363</f>
        <v>0</v>
      </c>
      <c r="F360" s="32">
        <f t="shared" ref="F360:K360" si="307">F361+F362+F363</f>
        <v>1500</v>
      </c>
      <c r="G360" s="32">
        <f t="shared" si="307"/>
        <v>300</v>
      </c>
      <c r="H360" s="32">
        <f t="shared" si="307"/>
        <v>300</v>
      </c>
      <c r="I360" s="32">
        <f t="shared" si="307"/>
        <v>300</v>
      </c>
      <c r="J360" s="32">
        <f t="shared" si="307"/>
        <v>300</v>
      </c>
      <c r="K360" s="32">
        <f t="shared" si="307"/>
        <v>300</v>
      </c>
      <c r="L360" s="211" t="s">
        <v>297</v>
      </c>
      <c r="M360" s="211"/>
    </row>
    <row r="361" spans="1:13" ht="38.25" x14ac:dyDescent="0.25">
      <c r="A361" s="301"/>
      <c r="B361" s="313"/>
      <c r="C361" s="210" t="s">
        <v>158</v>
      </c>
      <c r="D361" s="118" t="s">
        <v>156</v>
      </c>
      <c r="E361" s="90">
        <v>0</v>
      </c>
      <c r="F361" s="90">
        <f>G361+H361+I361+J361+K361</f>
        <v>1500</v>
      </c>
      <c r="G361" s="90">
        <v>300</v>
      </c>
      <c r="H361" s="90">
        <v>300</v>
      </c>
      <c r="I361" s="90">
        <v>300</v>
      </c>
      <c r="J361" s="90">
        <v>300</v>
      </c>
      <c r="K361" s="90">
        <v>300</v>
      </c>
      <c r="L361" s="211" t="s">
        <v>297</v>
      </c>
      <c r="M361" s="211"/>
    </row>
    <row r="362" spans="1:13" ht="38.25" x14ac:dyDescent="0.25">
      <c r="A362" s="301"/>
      <c r="B362" s="313"/>
      <c r="C362" s="210" t="s">
        <v>158</v>
      </c>
      <c r="D362" s="118" t="s">
        <v>157</v>
      </c>
      <c r="E362" s="90">
        <v>0</v>
      </c>
      <c r="F362" s="90">
        <f>G362+H362+I362+J362+K362</f>
        <v>0</v>
      </c>
      <c r="G362" s="90">
        <v>0</v>
      </c>
      <c r="H362" s="90">
        <v>0</v>
      </c>
      <c r="I362" s="90">
        <v>0</v>
      </c>
      <c r="J362" s="90">
        <v>0</v>
      </c>
      <c r="K362" s="90">
        <v>0</v>
      </c>
      <c r="L362" s="211" t="s">
        <v>297</v>
      </c>
      <c r="M362" s="211"/>
    </row>
    <row r="363" spans="1:13" ht="38.25" x14ac:dyDescent="0.25">
      <c r="A363" s="302"/>
      <c r="B363" s="314"/>
      <c r="C363" s="211" t="s">
        <v>158</v>
      </c>
      <c r="D363" s="93" t="s">
        <v>62</v>
      </c>
      <c r="E363" s="83">
        <v>0</v>
      </c>
      <c r="F363" s="83">
        <f t="shared" ref="F363" si="308">G363+H363+I363+J363+K363</f>
        <v>0</v>
      </c>
      <c r="G363" s="83">
        <v>0</v>
      </c>
      <c r="H363" s="83">
        <v>0</v>
      </c>
      <c r="I363" s="83">
        <v>0</v>
      </c>
      <c r="J363" s="83">
        <v>0</v>
      </c>
      <c r="K363" s="83">
        <v>0</v>
      </c>
      <c r="L363" s="211" t="s">
        <v>297</v>
      </c>
      <c r="M363" s="211"/>
    </row>
    <row r="364" spans="1:13" ht="36.75" customHeight="1" x14ac:dyDescent="0.25">
      <c r="A364" s="300" t="s">
        <v>167</v>
      </c>
      <c r="B364" s="303" t="s">
        <v>413</v>
      </c>
      <c r="C364" s="210"/>
      <c r="D364" s="94" t="s">
        <v>60</v>
      </c>
      <c r="E364" s="32">
        <f>E365+E366+E367</f>
        <v>0</v>
      </c>
      <c r="F364" s="32">
        <f t="shared" ref="F364:K364" si="309">F365+F366+F367</f>
        <v>650</v>
      </c>
      <c r="G364" s="32">
        <f t="shared" si="309"/>
        <v>130</v>
      </c>
      <c r="H364" s="32">
        <f t="shared" si="309"/>
        <v>130</v>
      </c>
      <c r="I364" s="32">
        <f t="shared" si="309"/>
        <v>130</v>
      </c>
      <c r="J364" s="32">
        <f t="shared" si="309"/>
        <v>130</v>
      </c>
      <c r="K364" s="32">
        <f t="shared" si="309"/>
        <v>130</v>
      </c>
      <c r="L364" s="211" t="s">
        <v>297</v>
      </c>
      <c r="M364" s="211"/>
    </row>
    <row r="365" spans="1:13" ht="38.25" x14ac:dyDescent="0.25">
      <c r="A365" s="301"/>
      <c r="B365" s="304"/>
      <c r="C365" s="210" t="s">
        <v>158</v>
      </c>
      <c r="D365" s="118" t="s">
        <v>156</v>
      </c>
      <c r="E365" s="90">
        <v>0</v>
      </c>
      <c r="F365" s="90">
        <f>G365+H365+I365+J365+K365</f>
        <v>650</v>
      </c>
      <c r="G365" s="90">
        <v>130</v>
      </c>
      <c r="H365" s="90">
        <v>130</v>
      </c>
      <c r="I365" s="90">
        <v>130</v>
      </c>
      <c r="J365" s="90">
        <v>130</v>
      </c>
      <c r="K365" s="90">
        <v>130</v>
      </c>
      <c r="L365" s="211" t="s">
        <v>297</v>
      </c>
      <c r="M365" s="211"/>
    </row>
    <row r="366" spans="1:13" ht="38.25" x14ac:dyDescent="0.25">
      <c r="A366" s="301"/>
      <c r="B366" s="304"/>
      <c r="C366" s="210" t="s">
        <v>158</v>
      </c>
      <c r="D366" s="118" t="s">
        <v>157</v>
      </c>
      <c r="E366" s="90">
        <v>0</v>
      </c>
      <c r="F366" s="90">
        <f>G366+H366+I366+J366+K366</f>
        <v>0</v>
      </c>
      <c r="G366" s="90">
        <v>0</v>
      </c>
      <c r="H366" s="90">
        <v>0</v>
      </c>
      <c r="I366" s="90">
        <v>0</v>
      </c>
      <c r="J366" s="90">
        <v>0</v>
      </c>
      <c r="K366" s="90">
        <v>0</v>
      </c>
      <c r="L366" s="211" t="s">
        <v>297</v>
      </c>
      <c r="M366" s="211"/>
    </row>
    <row r="367" spans="1:13" ht="38.25" x14ac:dyDescent="0.25">
      <c r="A367" s="302"/>
      <c r="B367" s="305"/>
      <c r="C367" s="211" t="s">
        <v>158</v>
      </c>
      <c r="D367" s="93" t="s">
        <v>62</v>
      </c>
      <c r="E367" s="83">
        <v>0</v>
      </c>
      <c r="F367" s="83">
        <f t="shared" ref="F367" si="310">G367+H367+I367+J367+K367</f>
        <v>0</v>
      </c>
      <c r="G367" s="83">
        <v>0</v>
      </c>
      <c r="H367" s="83">
        <v>0</v>
      </c>
      <c r="I367" s="83">
        <v>0</v>
      </c>
      <c r="J367" s="83">
        <v>0</v>
      </c>
      <c r="K367" s="83">
        <v>0</v>
      </c>
      <c r="L367" s="211" t="s">
        <v>297</v>
      </c>
      <c r="M367" s="211"/>
    </row>
    <row r="368" spans="1:13" ht="33.75" customHeight="1" x14ac:dyDescent="0.25">
      <c r="A368" s="300" t="s">
        <v>76</v>
      </c>
      <c r="B368" s="312" t="s">
        <v>339</v>
      </c>
      <c r="C368" s="210"/>
      <c r="D368" s="94" t="s">
        <v>60</v>
      </c>
      <c r="E368" s="32">
        <f>E369+E370+E371</f>
        <v>0</v>
      </c>
      <c r="F368" s="32">
        <f t="shared" ref="F368:K368" si="311">F369+F370+F371</f>
        <v>950</v>
      </c>
      <c r="G368" s="32">
        <f t="shared" si="311"/>
        <v>190</v>
      </c>
      <c r="H368" s="32">
        <f t="shared" si="311"/>
        <v>190</v>
      </c>
      <c r="I368" s="32">
        <f t="shared" si="311"/>
        <v>190</v>
      </c>
      <c r="J368" s="32">
        <f t="shared" si="311"/>
        <v>190</v>
      </c>
      <c r="K368" s="32">
        <f t="shared" si="311"/>
        <v>190</v>
      </c>
      <c r="L368" s="211" t="s">
        <v>297</v>
      </c>
      <c r="M368" s="211"/>
    </row>
    <row r="369" spans="1:13" ht="38.25" x14ac:dyDescent="0.25">
      <c r="A369" s="301"/>
      <c r="B369" s="313"/>
      <c r="C369" s="210" t="s">
        <v>158</v>
      </c>
      <c r="D369" s="118" t="s">
        <v>156</v>
      </c>
      <c r="E369" s="90">
        <v>0</v>
      </c>
      <c r="F369" s="90">
        <f>G369+H369+I369+J369+K369</f>
        <v>950</v>
      </c>
      <c r="G369" s="90">
        <v>190</v>
      </c>
      <c r="H369" s="90">
        <v>190</v>
      </c>
      <c r="I369" s="90">
        <v>190</v>
      </c>
      <c r="J369" s="90">
        <v>190</v>
      </c>
      <c r="K369" s="90">
        <v>190</v>
      </c>
      <c r="L369" s="211" t="s">
        <v>297</v>
      </c>
      <c r="M369" s="211"/>
    </row>
    <row r="370" spans="1:13" ht="38.25" x14ac:dyDescent="0.25">
      <c r="A370" s="301"/>
      <c r="B370" s="313"/>
      <c r="C370" s="210" t="s">
        <v>158</v>
      </c>
      <c r="D370" s="118" t="s">
        <v>157</v>
      </c>
      <c r="E370" s="90">
        <v>0</v>
      </c>
      <c r="F370" s="90">
        <f>G370+H370+I370+J370+K370</f>
        <v>0</v>
      </c>
      <c r="G370" s="90">
        <v>0</v>
      </c>
      <c r="H370" s="90">
        <v>0</v>
      </c>
      <c r="I370" s="90">
        <v>0</v>
      </c>
      <c r="J370" s="90">
        <v>0</v>
      </c>
      <c r="K370" s="90">
        <v>0</v>
      </c>
      <c r="L370" s="211" t="s">
        <v>297</v>
      </c>
      <c r="M370" s="211"/>
    </row>
    <row r="371" spans="1:13" ht="38.25" x14ac:dyDescent="0.25">
      <c r="A371" s="302"/>
      <c r="B371" s="314"/>
      <c r="C371" s="211" t="s">
        <v>158</v>
      </c>
      <c r="D371" s="93" t="s">
        <v>62</v>
      </c>
      <c r="E371" s="83">
        <v>0</v>
      </c>
      <c r="F371" s="83">
        <f t="shared" ref="F371" si="312">G371+H371+I371+J371+K371</f>
        <v>0</v>
      </c>
      <c r="G371" s="83">
        <v>0</v>
      </c>
      <c r="H371" s="83">
        <v>0</v>
      </c>
      <c r="I371" s="83">
        <v>0</v>
      </c>
      <c r="J371" s="83">
        <v>0</v>
      </c>
      <c r="K371" s="83">
        <v>0</v>
      </c>
      <c r="L371" s="211" t="s">
        <v>297</v>
      </c>
      <c r="M371" s="211"/>
    </row>
    <row r="372" spans="1:13" ht="25.5" x14ac:dyDescent="0.25">
      <c r="A372" s="300" t="s">
        <v>171</v>
      </c>
      <c r="B372" s="335" t="s">
        <v>396</v>
      </c>
      <c r="C372" s="210"/>
      <c r="D372" s="94" t="s">
        <v>60</v>
      </c>
      <c r="E372" s="32">
        <f>E373+E374+E375</f>
        <v>0</v>
      </c>
      <c r="F372" s="32">
        <f t="shared" ref="F372:K372" si="313">F373+F374+F375</f>
        <v>700</v>
      </c>
      <c r="G372" s="32">
        <f t="shared" si="313"/>
        <v>140</v>
      </c>
      <c r="H372" s="32">
        <f t="shared" si="313"/>
        <v>140</v>
      </c>
      <c r="I372" s="32">
        <f t="shared" si="313"/>
        <v>140</v>
      </c>
      <c r="J372" s="32">
        <f t="shared" si="313"/>
        <v>140</v>
      </c>
      <c r="K372" s="32">
        <f t="shared" si="313"/>
        <v>140</v>
      </c>
      <c r="L372" s="211" t="s">
        <v>297</v>
      </c>
      <c r="M372" s="211"/>
    </row>
    <row r="373" spans="1:13" ht="38.25" x14ac:dyDescent="0.25">
      <c r="A373" s="301"/>
      <c r="B373" s="336"/>
      <c r="C373" s="210" t="s">
        <v>158</v>
      </c>
      <c r="D373" s="118" t="s">
        <v>156</v>
      </c>
      <c r="E373" s="90">
        <v>0</v>
      </c>
      <c r="F373" s="90">
        <f>G373+H373+I373+J373+K373</f>
        <v>700</v>
      </c>
      <c r="G373" s="90">
        <v>140</v>
      </c>
      <c r="H373" s="90">
        <v>140</v>
      </c>
      <c r="I373" s="90">
        <v>140</v>
      </c>
      <c r="J373" s="90">
        <v>140</v>
      </c>
      <c r="K373" s="90">
        <v>140</v>
      </c>
      <c r="L373" s="211" t="s">
        <v>297</v>
      </c>
      <c r="M373" s="211"/>
    </row>
    <row r="374" spans="1:13" ht="38.25" x14ac:dyDescent="0.25">
      <c r="A374" s="301"/>
      <c r="B374" s="336"/>
      <c r="C374" s="210" t="s">
        <v>158</v>
      </c>
      <c r="D374" s="118" t="s">
        <v>157</v>
      </c>
      <c r="E374" s="90">
        <v>0</v>
      </c>
      <c r="F374" s="90">
        <f>G374+H374+I374+J374+K374</f>
        <v>0</v>
      </c>
      <c r="G374" s="90">
        <v>0</v>
      </c>
      <c r="H374" s="90">
        <v>0</v>
      </c>
      <c r="I374" s="90">
        <v>0</v>
      </c>
      <c r="J374" s="90">
        <v>0</v>
      </c>
      <c r="K374" s="90">
        <v>0</v>
      </c>
      <c r="L374" s="211" t="s">
        <v>297</v>
      </c>
      <c r="M374" s="211"/>
    </row>
    <row r="375" spans="1:13" ht="38.25" x14ac:dyDescent="0.25">
      <c r="A375" s="302"/>
      <c r="B375" s="337"/>
      <c r="C375" s="211" t="s">
        <v>158</v>
      </c>
      <c r="D375" s="93" t="s">
        <v>62</v>
      </c>
      <c r="E375" s="83">
        <v>0</v>
      </c>
      <c r="F375" s="83">
        <f t="shared" ref="F375" si="314">G375+H375+I375+J375+K375</f>
        <v>0</v>
      </c>
      <c r="G375" s="83">
        <v>0</v>
      </c>
      <c r="H375" s="83">
        <v>0</v>
      </c>
      <c r="I375" s="83">
        <v>0</v>
      </c>
      <c r="J375" s="83">
        <v>0</v>
      </c>
      <c r="K375" s="83">
        <v>0</v>
      </c>
      <c r="L375" s="211" t="s">
        <v>297</v>
      </c>
      <c r="M375" s="211"/>
    </row>
    <row r="376" spans="1:13" ht="25.5" x14ac:dyDescent="0.25">
      <c r="A376" s="300" t="s">
        <v>172</v>
      </c>
      <c r="B376" s="338" t="s">
        <v>397</v>
      </c>
      <c r="C376" s="210"/>
      <c r="D376" s="94" t="s">
        <v>60</v>
      </c>
      <c r="E376" s="32">
        <f>E377+E378+E379</f>
        <v>0</v>
      </c>
      <c r="F376" s="32">
        <f t="shared" ref="F376:K376" si="315">F377+F378+F379</f>
        <v>200</v>
      </c>
      <c r="G376" s="32">
        <f t="shared" si="315"/>
        <v>40</v>
      </c>
      <c r="H376" s="32">
        <f t="shared" si="315"/>
        <v>40</v>
      </c>
      <c r="I376" s="32">
        <f t="shared" si="315"/>
        <v>40</v>
      </c>
      <c r="J376" s="32">
        <f t="shared" si="315"/>
        <v>40</v>
      </c>
      <c r="K376" s="32">
        <f t="shared" si="315"/>
        <v>40</v>
      </c>
      <c r="L376" s="211" t="s">
        <v>297</v>
      </c>
      <c r="M376" s="211"/>
    </row>
    <row r="377" spans="1:13" ht="38.25" x14ac:dyDescent="0.25">
      <c r="A377" s="301"/>
      <c r="B377" s="339"/>
      <c r="C377" s="210" t="s">
        <v>158</v>
      </c>
      <c r="D377" s="118" t="s">
        <v>156</v>
      </c>
      <c r="E377" s="90">
        <v>0</v>
      </c>
      <c r="F377" s="90">
        <f>G377+H377+I377+J377+K377</f>
        <v>200</v>
      </c>
      <c r="G377" s="90">
        <v>40</v>
      </c>
      <c r="H377" s="90">
        <v>40</v>
      </c>
      <c r="I377" s="90">
        <v>40</v>
      </c>
      <c r="J377" s="90">
        <v>40</v>
      </c>
      <c r="K377" s="90">
        <v>40</v>
      </c>
      <c r="L377" s="211" t="s">
        <v>297</v>
      </c>
      <c r="M377" s="211"/>
    </row>
    <row r="378" spans="1:13" ht="38.25" x14ac:dyDescent="0.25">
      <c r="A378" s="301"/>
      <c r="B378" s="339"/>
      <c r="C378" s="210" t="s">
        <v>158</v>
      </c>
      <c r="D378" s="118" t="s">
        <v>157</v>
      </c>
      <c r="E378" s="90">
        <v>0</v>
      </c>
      <c r="F378" s="90">
        <f>G378+H378+I378+J378+K378</f>
        <v>0</v>
      </c>
      <c r="G378" s="90">
        <v>0</v>
      </c>
      <c r="H378" s="90">
        <v>0</v>
      </c>
      <c r="I378" s="90">
        <v>0</v>
      </c>
      <c r="J378" s="90">
        <v>0</v>
      </c>
      <c r="K378" s="90">
        <v>0</v>
      </c>
      <c r="L378" s="211" t="s">
        <v>297</v>
      </c>
      <c r="M378" s="211"/>
    </row>
    <row r="379" spans="1:13" ht="38.25" x14ac:dyDescent="0.25">
      <c r="A379" s="302"/>
      <c r="B379" s="340"/>
      <c r="C379" s="211" t="s">
        <v>158</v>
      </c>
      <c r="D379" s="93" t="s">
        <v>62</v>
      </c>
      <c r="E379" s="83">
        <v>0</v>
      </c>
      <c r="F379" s="83">
        <f t="shared" ref="F379" si="316">G379+H379+I379+J379+K379</f>
        <v>0</v>
      </c>
      <c r="G379" s="83">
        <v>0</v>
      </c>
      <c r="H379" s="83">
        <v>0</v>
      </c>
      <c r="I379" s="83">
        <v>0</v>
      </c>
      <c r="J379" s="83">
        <v>0</v>
      </c>
      <c r="K379" s="83">
        <v>0</v>
      </c>
      <c r="L379" s="211" t="s">
        <v>297</v>
      </c>
      <c r="M379" s="211"/>
    </row>
    <row r="380" spans="1:13" ht="25.5" customHeight="1" x14ac:dyDescent="0.25">
      <c r="A380" s="300" t="s">
        <v>398</v>
      </c>
      <c r="B380" s="303" t="s">
        <v>342</v>
      </c>
      <c r="C380" s="161"/>
      <c r="D380" s="45" t="s">
        <v>60</v>
      </c>
      <c r="E380" s="44">
        <f t="shared" ref="E380:K380" si="317">E381+E382+E383</f>
        <v>0</v>
      </c>
      <c r="F380" s="44">
        <f t="shared" si="317"/>
        <v>500</v>
      </c>
      <c r="G380" s="44">
        <f t="shared" si="317"/>
        <v>100</v>
      </c>
      <c r="H380" s="44">
        <f t="shared" si="317"/>
        <v>100</v>
      </c>
      <c r="I380" s="44">
        <f t="shared" si="317"/>
        <v>100</v>
      </c>
      <c r="J380" s="44">
        <f t="shared" si="317"/>
        <v>100</v>
      </c>
      <c r="K380" s="44">
        <f t="shared" si="317"/>
        <v>100</v>
      </c>
      <c r="L380" s="211" t="s">
        <v>297</v>
      </c>
      <c r="M380" s="211"/>
    </row>
    <row r="381" spans="1:13" ht="38.25" x14ac:dyDescent="0.25">
      <c r="A381" s="301"/>
      <c r="B381" s="304"/>
      <c r="C381" s="210" t="s">
        <v>158</v>
      </c>
      <c r="D381" s="211" t="s">
        <v>144</v>
      </c>
      <c r="E381" s="83">
        <v>0</v>
      </c>
      <c r="F381" s="83">
        <f>G381+H381+I381+J381+K381</f>
        <v>500</v>
      </c>
      <c r="G381" s="83">
        <v>100</v>
      </c>
      <c r="H381" s="83">
        <v>100</v>
      </c>
      <c r="I381" s="83">
        <v>100</v>
      </c>
      <c r="J381" s="83">
        <v>100</v>
      </c>
      <c r="K381" s="83">
        <v>100</v>
      </c>
      <c r="L381" s="211" t="s">
        <v>297</v>
      </c>
      <c r="M381" s="211"/>
    </row>
    <row r="382" spans="1:13" ht="38.25" x14ac:dyDescent="0.25">
      <c r="A382" s="301"/>
      <c r="B382" s="304"/>
      <c r="C382" s="210" t="s">
        <v>158</v>
      </c>
      <c r="D382" s="93" t="s">
        <v>157</v>
      </c>
      <c r="E382" s="83">
        <v>0</v>
      </c>
      <c r="F382" s="83">
        <f t="shared" ref="F382:F383" si="318">G382+H382+I382+J382+K382</f>
        <v>0</v>
      </c>
      <c r="G382" s="83">
        <v>0</v>
      </c>
      <c r="H382" s="83">
        <v>0</v>
      </c>
      <c r="I382" s="83">
        <v>0</v>
      </c>
      <c r="J382" s="83">
        <v>0</v>
      </c>
      <c r="K382" s="83">
        <v>0</v>
      </c>
      <c r="L382" s="211" t="s">
        <v>297</v>
      </c>
      <c r="M382" s="211"/>
    </row>
    <row r="383" spans="1:13" ht="38.25" x14ac:dyDescent="0.25">
      <c r="A383" s="302"/>
      <c r="B383" s="305"/>
      <c r="C383" s="211" t="s">
        <v>158</v>
      </c>
      <c r="D383" s="93" t="s">
        <v>62</v>
      </c>
      <c r="E383" s="83">
        <v>0</v>
      </c>
      <c r="F383" s="83">
        <f t="shared" si="318"/>
        <v>0</v>
      </c>
      <c r="G383" s="83">
        <v>0</v>
      </c>
      <c r="H383" s="83">
        <v>0</v>
      </c>
      <c r="I383" s="83">
        <v>0</v>
      </c>
      <c r="J383" s="83">
        <v>0</v>
      </c>
      <c r="K383" s="83">
        <v>0</v>
      </c>
      <c r="L383" s="211" t="s">
        <v>297</v>
      </c>
      <c r="M383" s="211"/>
    </row>
    <row r="384" spans="1:13" ht="25.5" x14ac:dyDescent="0.25">
      <c r="A384" s="300" t="s">
        <v>399</v>
      </c>
      <c r="B384" s="303" t="s">
        <v>51</v>
      </c>
      <c r="C384" s="161"/>
      <c r="D384" s="45" t="s">
        <v>60</v>
      </c>
      <c r="E384" s="44">
        <f>E385+E386+E387</f>
        <v>0</v>
      </c>
      <c r="F384" s="44">
        <f t="shared" ref="F384:K384" si="319">F385+F386+F387</f>
        <v>1000</v>
      </c>
      <c r="G384" s="44">
        <f t="shared" si="319"/>
        <v>200</v>
      </c>
      <c r="H384" s="44">
        <f t="shared" si="319"/>
        <v>200</v>
      </c>
      <c r="I384" s="44">
        <f t="shared" si="319"/>
        <v>200</v>
      </c>
      <c r="J384" s="44">
        <f t="shared" si="319"/>
        <v>200</v>
      </c>
      <c r="K384" s="44">
        <f t="shared" si="319"/>
        <v>200</v>
      </c>
      <c r="L384" s="211" t="s">
        <v>297</v>
      </c>
      <c r="M384" s="211"/>
    </row>
    <row r="385" spans="1:14" ht="38.25" x14ac:dyDescent="0.25">
      <c r="A385" s="301"/>
      <c r="B385" s="304"/>
      <c r="C385" s="210" t="s">
        <v>158</v>
      </c>
      <c r="D385" s="211" t="s">
        <v>144</v>
      </c>
      <c r="E385" s="83">
        <v>0</v>
      </c>
      <c r="F385" s="83">
        <f>G385+H385+I385+J385+K385</f>
        <v>1000</v>
      </c>
      <c r="G385" s="83">
        <v>200</v>
      </c>
      <c r="H385" s="83">
        <v>200</v>
      </c>
      <c r="I385" s="83">
        <v>200</v>
      </c>
      <c r="J385" s="83">
        <v>200</v>
      </c>
      <c r="K385" s="83">
        <v>200</v>
      </c>
      <c r="L385" s="211" t="s">
        <v>297</v>
      </c>
      <c r="M385" s="211"/>
    </row>
    <row r="386" spans="1:14" ht="38.25" x14ac:dyDescent="0.25">
      <c r="A386" s="301"/>
      <c r="B386" s="304"/>
      <c r="C386" s="210" t="s">
        <v>158</v>
      </c>
      <c r="D386" s="93" t="s">
        <v>157</v>
      </c>
      <c r="E386" s="83">
        <v>0</v>
      </c>
      <c r="F386" s="83">
        <f t="shared" ref="F386:F387" si="320">G386+H386+I386+J386+K386</f>
        <v>0</v>
      </c>
      <c r="G386" s="83">
        <v>0</v>
      </c>
      <c r="H386" s="83">
        <v>0</v>
      </c>
      <c r="I386" s="83">
        <v>0</v>
      </c>
      <c r="J386" s="83">
        <v>0</v>
      </c>
      <c r="K386" s="83">
        <v>0</v>
      </c>
      <c r="L386" s="211" t="s">
        <v>297</v>
      </c>
      <c r="M386" s="211"/>
    </row>
    <row r="387" spans="1:14" ht="38.25" x14ac:dyDescent="0.25">
      <c r="A387" s="302"/>
      <c r="B387" s="305"/>
      <c r="C387" s="211" t="s">
        <v>158</v>
      </c>
      <c r="D387" s="93" t="s">
        <v>62</v>
      </c>
      <c r="E387" s="83">
        <v>0</v>
      </c>
      <c r="F387" s="83">
        <f t="shared" si="320"/>
        <v>0</v>
      </c>
      <c r="G387" s="83">
        <v>0</v>
      </c>
      <c r="H387" s="83">
        <v>0</v>
      </c>
      <c r="I387" s="83">
        <v>0</v>
      </c>
      <c r="J387" s="83">
        <v>0</v>
      </c>
      <c r="K387" s="83">
        <v>0</v>
      </c>
      <c r="L387" s="211" t="s">
        <v>297</v>
      </c>
      <c r="M387" s="211"/>
    </row>
    <row r="388" spans="1:14" ht="39.6" customHeight="1" x14ac:dyDescent="0.25">
      <c r="A388" s="300" t="s">
        <v>400</v>
      </c>
      <c r="B388" s="303" t="s">
        <v>295</v>
      </c>
      <c r="C388" s="161"/>
      <c r="D388" s="45" t="s">
        <v>60</v>
      </c>
      <c r="E388" s="44">
        <f>E389+E390+E391</f>
        <v>0</v>
      </c>
      <c r="F388" s="44">
        <f t="shared" ref="F388:K388" si="321">F389+F390+F391</f>
        <v>18500</v>
      </c>
      <c r="G388" s="44">
        <f t="shared" si="321"/>
        <v>3700</v>
      </c>
      <c r="H388" s="44">
        <f t="shared" si="321"/>
        <v>3700</v>
      </c>
      <c r="I388" s="44">
        <f t="shared" si="321"/>
        <v>3700</v>
      </c>
      <c r="J388" s="44">
        <f t="shared" si="321"/>
        <v>3700</v>
      </c>
      <c r="K388" s="44">
        <f t="shared" si="321"/>
        <v>3700</v>
      </c>
      <c r="L388" s="211" t="s">
        <v>297</v>
      </c>
      <c r="M388" s="211"/>
    </row>
    <row r="389" spans="1:14" ht="38.25" x14ac:dyDescent="0.25">
      <c r="A389" s="301"/>
      <c r="B389" s="304"/>
      <c r="C389" s="210" t="s">
        <v>158</v>
      </c>
      <c r="D389" s="211" t="s">
        <v>144</v>
      </c>
      <c r="E389" s="83">
        <v>0</v>
      </c>
      <c r="F389" s="83">
        <f>G389+H389+I389+J389+K389</f>
        <v>18500</v>
      </c>
      <c r="G389" s="83">
        <v>3700</v>
      </c>
      <c r="H389" s="83">
        <v>3700</v>
      </c>
      <c r="I389" s="83">
        <v>3700</v>
      </c>
      <c r="J389" s="83">
        <v>3700</v>
      </c>
      <c r="K389" s="83">
        <v>3700</v>
      </c>
      <c r="L389" s="211" t="s">
        <v>297</v>
      </c>
      <c r="M389" s="211"/>
    </row>
    <row r="390" spans="1:14" ht="38.25" x14ac:dyDescent="0.25">
      <c r="A390" s="301"/>
      <c r="B390" s="304"/>
      <c r="C390" s="210" t="s">
        <v>158</v>
      </c>
      <c r="D390" s="93" t="s">
        <v>157</v>
      </c>
      <c r="E390" s="83">
        <v>0</v>
      </c>
      <c r="F390" s="83">
        <f t="shared" ref="F390:F391" si="322">G390+H390+I390+J390+K390</f>
        <v>0</v>
      </c>
      <c r="G390" s="83">
        <v>0</v>
      </c>
      <c r="H390" s="83">
        <v>0</v>
      </c>
      <c r="I390" s="83">
        <v>0</v>
      </c>
      <c r="J390" s="83">
        <v>0</v>
      </c>
      <c r="K390" s="83">
        <v>0</v>
      </c>
      <c r="L390" s="211" t="s">
        <v>297</v>
      </c>
      <c r="M390" s="211"/>
    </row>
    <row r="391" spans="1:14" ht="38.25" x14ac:dyDescent="0.25">
      <c r="A391" s="302"/>
      <c r="B391" s="305"/>
      <c r="C391" s="211" t="s">
        <v>158</v>
      </c>
      <c r="D391" s="93" t="s">
        <v>62</v>
      </c>
      <c r="E391" s="83">
        <v>0</v>
      </c>
      <c r="F391" s="83">
        <f t="shared" si="322"/>
        <v>0</v>
      </c>
      <c r="G391" s="83">
        <v>0</v>
      </c>
      <c r="H391" s="83">
        <v>0</v>
      </c>
      <c r="I391" s="83">
        <v>0</v>
      </c>
      <c r="J391" s="83">
        <v>0</v>
      </c>
      <c r="K391" s="83">
        <v>0</v>
      </c>
      <c r="L391" s="211" t="s">
        <v>297</v>
      </c>
      <c r="M391" s="211"/>
    </row>
    <row r="392" spans="1:14" ht="31.5" customHeight="1" x14ac:dyDescent="0.25">
      <c r="A392" s="344" t="s">
        <v>63</v>
      </c>
      <c r="B392" s="345"/>
      <c r="C392" s="89"/>
      <c r="D392" s="96" t="s">
        <v>60</v>
      </c>
      <c r="E392" s="84">
        <f>E393+E394+E395</f>
        <v>0</v>
      </c>
      <c r="F392" s="84">
        <f t="shared" ref="F392:K392" si="323">F393+F394+F395</f>
        <v>42500</v>
      </c>
      <c r="G392" s="84">
        <f t="shared" si="323"/>
        <v>8500</v>
      </c>
      <c r="H392" s="84">
        <f t="shared" si="323"/>
        <v>8500</v>
      </c>
      <c r="I392" s="84">
        <f t="shared" si="323"/>
        <v>8500</v>
      </c>
      <c r="J392" s="84">
        <f t="shared" si="323"/>
        <v>8500</v>
      </c>
      <c r="K392" s="84">
        <f t="shared" si="323"/>
        <v>8500</v>
      </c>
      <c r="L392" s="38"/>
      <c r="M392" s="38"/>
    </row>
    <row r="393" spans="1:14" ht="38.25" x14ac:dyDescent="0.25">
      <c r="A393" s="346"/>
      <c r="B393" s="347"/>
      <c r="C393" s="89"/>
      <c r="D393" s="96" t="s">
        <v>156</v>
      </c>
      <c r="E393" s="84">
        <v>0</v>
      </c>
      <c r="F393" s="84">
        <f t="shared" ref="F393:K395" si="324">F345</f>
        <v>42500</v>
      </c>
      <c r="G393" s="84">
        <f t="shared" si="324"/>
        <v>8500</v>
      </c>
      <c r="H393" s="84">
        <f t="shared" si="324"/>
        <v>8500</v>
      </c>
      <c r="I393" s="84">
        <f t="shared" si="324"/>
        <v>8500</v>
      </c>
      <c r="J393" s="84">
        <f t="shared" si="324"/>
        <v>8500</v>
      </c>
      <c r="K393" s="84">
        <f t="shared" si="324"/>
        <v>8500</v>
      </c>
      <c r="L393" s="89"/>
      <c r="M393" s="89"/>
      <c r="N393" s="19"/>
    </row>
    <row r="394" spans="1:14" ht="38.25" x14ac:dyDescent="0.25">
      <c r="A394" s="346"/>
      <c r="B394" s="347"/>
      <c r="C394" s="89"/>
      <c r="D394" s="97" t="s">
        <v>157</v>
      </c>
      <c r="E394" s="49">
        <f>E346+E358</f>
        <v>0</v>
      </c>
      <c r="F394" s="49">
        <f t="shared" si="324"/>
        <v>0</v>
      </c>
      <c r="G394" s="49">
        <f t="shared" si="324"/>
        <v>0</v>
      </c>
      <c r="H394" s="49">
        <f t="shared" si="324"/>
        <v>0</v>
      </c>
      <c r="I394" s="49">
        <f t="shared" si="324"/>
        <v>0</v>
      </c>
      <c r="J394" s="49">
        <f t="shared" si="324"/>
        <v>0</v>
      </c>
      <c r="K394" s="49">
        <f t="shared" si="324"/>
        <v>0</v>
      </c>
      <c r="L394" s="80"/>
      <c r="M394" s="80"/>
    </row>
    <row r="395" spans="1:14" ht="38.25" x14ac:dyDescent="0.25">
      <c r="A395" s="348"/>
      <c r="B395" s="349"/>
      <c r="C395" s="89"/>
      <c r="D395" s="98" t="s">
        <v>62</v>
      </c>
      <c r="E395" s="52">
        <f>E347+E359</f>
        <v>0</v>
      </c>
      <c r="F395" s="52">
        <f t="shared" si="324"/>
        <v>0</v>
      </c>
      <c r="G395" s="52">
        <f t="shared" si="324"/>
        <v>0</v>
      </c>
      <c r="H395" s="52">
        <f t="shared" si="324"/>
        <v>0</v>
      </c>
      <c r="I395" s="52">
        <f t="shared" si="324"/>
        <v>0</v>
      </c>
      <c r="J395" s="52">
        <f t="shared" si="324"/>
        <v>0</v>
      </c>
      <c r="K395" s="52">
        <f t="shared" si="324"/>
        <v>0</v>
      </c>
      <c r="L395" s="46"/>
      <c r="M395" s="46"/>
    </row>
    <row r="396" spans="1:14" ht="42" customHeight="1" x14ac:dyDescent="0.25">
      <c r="A396" s="109"/>
      <c r="B396" s="315" t="s">
        <v>138</v>
      </c>
      <c r="C396" s="315"/>
      <c r="D396" s="315"/>
      <c r="E396" s="315"/>
      <c r="F396" s="315"/>
      <c r="G396" s="315"/>
      <c r="H396" s="315"/>
      <c r="I396" s="315"/>
      <c r="J396" s="315"/>
      <c r="K396" s="315"/>
      <c r="L396" s="315"/>
      <c r="M396" s="316"/>
    </row>
    <row r="397" spans="1:14" ht="37.9" customHeight="1" x14ac:dyDescent="0.25">
      <c r="A397" s="317" t="s">
        <v>288</v>
      </c>
      <c r="B397" s="323" t="s">
        <v>184</v>
      </c>
      <c r="C397" s="81"/>
      <c r="D397" s="38" t="s">
        <v>60</v>
      </c>
      <c r="E397" s="84">
        <f>E398+E399+E400</f>
        <v>0</v>
      </c>
      <c r="F397" s="84">
        <f>F398+F399</f>
        <v>5000</v>
      </c>
      <c r="G397" s="84">
        <f t="shared" ref="G397:K397" si="325">G398+G399</f>
        <v>1000</v>
      </c>
      <c r="H397" s="84">
        <f t="shared" si="325"/>
        <v>1000</v>
      </c>
      <c r="I397" s="84">
        <f t="shared" si="325"/>
        <v>1000</v>
      </c>
      <c r="J397" s="84">
        <f t="shared" si="325"/>
        <v>1000</v>
      </c>
      <c r="K397" s="84">
        <f t="shared" si="325"/>
        <v>1000</v>
      </c>
      <c r="L397" s="89"/>
      <c r="M397" s="89"/>
    </row>
    <row r="398" spans="1:14" ht="39" customHeight="1" x14ac:dyDescent="0.25">
      <c r="A398" s="318"/>
      <c r="B398" s="324"/>
      <c r="C398" s="89"/>
      <c r="D398" s="92" t="s">
        <v>156</v>
      </c>
      <c r="E398" s="41">
        <f t="shared" ref="E398:F400" si="326">E402+E406+E410+E414+E418+E422+E426+E430</f>
        <v>0</v>
      </c>
      <c r="F398" s="41">
        <f t="shared" si="326"/>
        <v>5000</v>
      </c>
      <c r="G398" s="41">
        <f t="shared" ref="G398:K398" si="327">G402+G406+G410+G414+G418+G422+G426+G430</f>
        <v>1000</v>
      </c>
      <c r="H398" s="41">
        <f t="shared" si="327"/>
        <v>1000</v>
      </c>
      <c r="I398" s="41">
        <f t="shared" si="327"/>
        <v>1000</v>
      </c>
      <c r="J398" s="41">
        <f t="shared" si="327"/>
        <v>1000</v>
      </c>
      <c r="K398" s="41">
        <f t="shared" si="327"/>
        <v>1000</v>
      </c>
      <c r="L398" s="89"/>
      <c r="M398" s="89"/>
    </row>
    <row r="399" spans="1:14" ht="39" customHeight="1" x14ac:dyDescent="0.25">
      <c r="A399" s="318"/>
      <c r="B399" s="324"/>
      <c r="C399" s="89"/>
      <c r="D399" s="99" t="s">
        <v>157</v>
      </c>
      <c r="E399" s="100">
        <f t="shared" si="326"/>
        <v>0</v>
      </c>
      <c r="F399" s="100">
        <f t="shared" si="326"/>
        <v>0</v>
      </c>
      <c r="G399" s="100">
        <f t="shared" ref="G399:K399" si="328">G403+G407+G411+G415+G419+G423+G427+G431</f>
        <v>0</v>
      </c>
      <c r="H399" s="100">
        <f t="shared" si="328"/>
        <v>0</v>
      </c>
      <c r="I399" s="100">
        <f t="shared" si="328"/>
        <v>0</v>
      </c>
      <c r="J399" s="100">
        <f t="shared" si="328"/>
        <v>0</v>
      </c>
      <c r="K399" s="100">
        <f t="shared" si="328"/>
        <v>0</v>
      </c>
      <c r="L399" s="80"/>
      <c r="M399" s="80"/>
    </row>
    <row r="400" spans="1:14" ht="40.5" customHeight="1" x14ac:dyDescent="0.25">
      <c r="A400" s="319"/>
      <c r="B400" s="325"/>
      <c r="C400" s="89"/>
      <c r="D400" s="95" t="s">
        <v>62</v>
      </c>
      <c r="E400" s="47">
        <f t="shared" si="326"/>
        <v>0</v>
      </c>
      <c r="F400" s="47">
        <f t="shared" si="326"/>
        <v>0</v>
      </c>
      <c r="G400" s="47">
        <f>G404+G408+G412+G416+G420+G424+G428+G432</f>
        <v>0</v>
      </c>
      <c r="H400" s="47">
        <f>H404+H408+H412+H416+H420+H424+H428+H432</f>
        <v>0</v>
      </c>
      <c r="I400" s="47">
        <f>I404+I408+I412+I416+I420+I424+I428+I432</f>
        <v>0</v>
      </c>
      <c r="J400" s="47">
        <f>J404+J408+J412+J416+J420+J424+J428+J432</f>
        <v>0</v>
      </c>
      <c r="K400" s="47">
        <f>K404+K408+K412+K416+K420+K424+K428+K432</f>
        <v>0</v>
      </c>
      <c r="L400" s="46"/>
      <c r="M400" s="46"/>
    </row>
    <row r="401" spans="1:13" ht="34.15" customHeight="1" x14ac:dyDescent="0.25">
      <c r="A401" s="306" t="s">
        <v>84</v>
      </c>
      <c r="B401" s="312" t="s">
        <v>195</v>
      </c>
      <c r="C401" s="86"/>
      <c r="D401" s="94" t="s">
        <v>60</v>
      </c>
      <c r="E401" s="32">
        <f>E402+E403+E404</f>
        <v>0</v>
      </c>
      <c r="F401" s="32">
        <f t="shared" ref="F401:K401" si="329">F402+F403+F404</f>
        <v>0</v>
      </c>
      <c r="G401" s="32">
        <f t="shared" si="329"/>
        <v>0</v>
      </c>
      <c r="H401" s="32">
        <f t="shared" si="329"/>
        <v>0</v>
      </c>
      <c r="I401" s="32">
        <f t="shared" si="329"/>
        <v>0</v>
      </c>
      <c r="J401" s="32">
        <f t="shared" si="329"/>
        <v>0</v>
      </c>
      <c r="K401" s="32">
        <f t="shared" si="329"/>
        <v>0</v>
      </c>
      <c r="L401" s="45" t="s">
        <v>61</v>
      </c>
      <c r="M401" s="45"/>
    </row>
    <row r="402" spans="1:13" ht="42" customHeight="1" x14ac:dyDescent="0.25">
      <c r="A402" s="307"/>
      <c r="B402" s="313"/>
      <c r="C402" s="86" t="s">
        <v>158</v>
      </c>
      <c r="D402" s="85" t="s">
        <v>156</v>
      </c>
      <c r="E402" s="90">
        <v>0</v>
      </c>
      <c r="F402" s="90">
        <f>G402+H402+I402+J402+K402</f>
        <v>0</v>
      </c>
      <c r="G402" s="90">
        <v>0</v>
      </c>
      <c r="H402" s="90">
        <v>0</v>
      </c>
      <c r="I402" s="90">
        <v>0</v>
      </c>
      <c r="J402" s="90">
        <v>0</v>
      </c>
      <c r="K402" s="90">
        <v>0</v>
      </c>
      <c r="L402" s="91" t="s">
        <v>61</v>
      </c>
      <c r="M402" s="91"/>
    </row>
    <row r="403" spans="1:13" ht="38.25" x14ac:dyDescent="0.25">
      <c r="A403" s="307"/>
      <c r="B403" s="313"/>
      <c r="C403" s="86" t="s">
        <v>158</v>
      </c>
      <c r="D403" s="85" t="s">
        <v>157</v>
      </c>
      <c r="E403" s="90">
        <v>0</v>
      </c>
      <c r="F403" s="90">
        <f t="shared" ref="F403:F404" si="330">G403+H403+I403+J403+K403</f>
        <v>0</v>
      </c>
      <c r="G403" s="90">
        <v>0</v>
      </c>
      <c r="H403" s="90">
        <v>0</v>
      </c>
      <c r="I403" s="90">
        <v>0</v>
      </c>
      <c r="J403" s="90">
        <v>0</v>
      </c>
      <c r="K403" s="90">
        <v>0</v>
      </c>
      <c r="L403" s="91" t="s">
        <v>61</v>
      </c>
      <c r="M403" s="91"/>
    </row>
    <row r="404" spans="1:13" ht="42" customHeight="1" x14ac:dyDescent="0.25">
      <c r="A404" s="308"/>
      <c r="B404" s="314"/>
      <c r="C404" s="91" t="s">
        <v>158</v>
      </c>
      <c r="D404" s="93" t="s">
        <v>62</v>
      </c>
      <c r="E404" s="90">
        <v>0</v>
      </c>
      <c r="F404" s="90">
        <f t="shared" si="330"/>
        <v>0</v>
      </c>
      <c r="G404" s="83">
        <v>0</v>
      </c>
      <c r="H404" s="83">
        <v>0</v>
      </c>
      <c r="I404" s="83">
        <v>0</v>
      </c>
      <c r="J404" s="83">
        <v>0</v>
      </c>
      <c r="K404" s="83">
        <v>0</v>
      </c>
      <c r="L404" s="91" t="s">
        <v>61</v>
      </c>
      <c r="M404" s="91"/>
    </row>
    <row r="405" spans="1:13" ht="15.75" customHeight="1" x14ac:dyDescent="0.25">
      <c r="A405" s="306" t="s">
        <v>79</v>
      </c>
      <c r="B405" s="312" t="s">
        <v>257</v>
      </c>
      <c r="C405" s="86"/>
      <c r="D405" s="94" t="s">
        <v>60</v>
      </c>
      <c r="E405" s="32">
        <f>E406+E407+E408</f>
        <v>0</v>
      </c>
      <c r="F405" s="32">
        <f>F406+F407+F408</f>
        <v>0</v>
      </c>
      <c r="G405" s="32">
        <f t="shared" ref="G405:K405" si="331">G406+G407+G408</f>
        <v>0</v>
      </c>
      <c r="H405" s="32">
        <f t="shared" si="331"/>
        <v>0</v>
      </c>
      <c r="I405" s="32">
        <f t="shared" si="331"/>
        <v>0</v>
      </c>
      <c r="J405" s="32">
        <f t="shared" si="331"/>
        <v>0</v>
      </c>
      <c r="K405" s="32">
        <f t="shared" si="331"/>
        <v>0</v>
      </c>
      <c r="L405" s="45" t="s">
        <v>61</v>
      </c>
      <c r="M405" s="45"/>
    </row>
    <row r="406" spans="1:13" ht="38.25" x14ac:dyDescent="0.25">
      <c r="A406" s="307"/>
      <c r="B406" s="313"/>
      <c r="C406" s="86" t="s">
        <v>158</v>
      </c>
      <c r="D406" s="85" t="s">
        <v>156</v>
      </c>
      <c r="E406" s="90">
        <v>0</v>
      </c>
      <c r="F406" s="90">
        <f>G406+H406+I406+J406+K406</f>
        <v>0</v>
      </c>
      <c r="G406" s="90">
        <v>0</v>
      </c>
      <c r="H406" s="90">
        <v>0</v>
      </c>
      <c r="I406" s="90">
        <v>0</v>
      </c>
      <c r="J406" s="90">
        <v>0</v>
      </c>
      <c r="K406" s="90">
        <v>0</v>
      </c>
      <c r="L406" s="214" t="s">
        <v>61</v>
      </c>
      <c r="M406" s="91"/>
    </row>
    <row r="407" spans="1:13" ht="38.25" x14ac:dyDescent="0.25">
      <c r="A407" s="307"/>
      <c r="B407" s="313"/>
      <c r="C407" s="86" t="s">
        <v>158</v>
      </c>
      <c r="D407" s="85" t="s">
        <v>157</v>
      </c>
      <c r="E407" s="90">
        <v>0</v>
      </c>
      <c r="F407" s="90">
        <f t="shared" ref="F407:F408" si="332">G407+H407+I407+J407+K407</f>
        <v>0</v>
      </c>
      <c r="G407" s="90">
        <v>0</v>
      </c>
      <c r="H407" s="90">
        <v>0</v>
      </c>
      <c r="I407" s="90">
        <v>0</v>
      </c>
      <c r="J407" s="90">
        <v>0</v>
      </c>
      <c r="K407" s="90">
        <v>0</v>
      </c>
      <c r="L407" s="214" t="s">
        <v>61</v>
      </c>
      <c r="M407" s="91"/>
    </row>
    <row r="408" spans="1:13" ht="38.25" x14ac:dyDescent="0.25">
      <c r="A408" s="308"/>
      <c r="B408" s="314"/>
      <c r="C408" s="91" t="s">
        <v>158</v>
      </c>
      <c r="D408" s="93" t="s">
        <v>62</v>
      </c>
      <c r="E408" s="90">
        <v>0</v>
      </c>
      <c r="F408" s="90">
        <f t="shared" si="332"/>
        <v>0</v>
      </c>
      <c r="G408" s="90">
        <v>0</v>
      </c>
      <c r="H408" s="90">
        <v>0</v>
      </c>
      <c r="I408" s="90">
        <v>0</v>
      </c>
      <c r="J408" s="90">
        <v>0</v>
      </c>
      <c r="K408" s="90">
        <v>0</v>
      </c>
      <c r="L408" s="214" t="s">
        <v>61</v>
      </c>
      <c r="M408" s="91"/>
    </row>
    <row r="409" spans="1:13" ht="15.75" customHeight="1" x14ac:dyDescent="0.25">
      <c r="A409" s="306" t="s">
        <v>165</v>
      </c>
      <c r="B409" s="312" t="s">
        <v>185</v>
      </c>
      <c r="C409" s="86"/>
      <c r="D409" s="94" t="s">
        <v>60</v>
      </c>
      <c r="E409" s="32">
        <f>E410+E411+E412</f>
        <v>0</v>
      </c>
      <c r="F409" s="32">
        <f t="shared" ref="F409" si="333">F410+F411+F412</f>
        <v>5000</v>
      </c>
      <c r="G409" s="32">
        <f t="shared" ref="G409" si="334">G410+G411+G412</f>
        <v>1000</v>
      </c>
      <c r="H409" s="32">
        <f t="shared" ref="H409" si="335">H410+H411+H412</f>
        <v>1000</v>
      </c>
      <c r="I409" s="32">
        <f t="shared" ref="I409" si="336">I410+I411+I412</f>
        <v>1000</v>
      </c>
      <c r="J409" s="32">
        <f t="shared" ref="J409" si="337">J410+J411+J412</f>
        <v>1000</v>
      </c>
      <c r="K409" s="32">
        <f t="shared" ref="K409" si="338">K410+K411+K412</f>
        <v>1000</v>
      </c>
      <c r="L409" s="45" t="s">
        <v>61</v>
      </c>
      <c r="M409" s="45"/>
    </row>
    <row r="410" spans="1:13" ht="38.25" x14ac:dyDescent="0.25">
      <c r="A410" s="307"/>
      <c r="B410" s="313"/>
      <c r="C410" s="86" t="s">
        <v>158</v>
      </c>
      <c r="D410" s="85" t="s">
        <v>156</v>
      </c>
      <c r="E410" s="90">
        <v>0</v>
      </c>
      <c r="F410" s="90">
        <f>G410+H410+I410+J410+K410</f>
        <v>5000</v>
      </c>
      <c r="G410" s="90">
        <v>1000</v>
      </c>
      <c r="H410" s="90">
        <v>1000</v>
      </c>
      <c r="I410" s="90">
        <v>1000</v>
      </c>
      <c r="J410" s="90">
        <v>1000</v>
      </c>
      <c r="K410" s="90">
        <v>1000</v>
      </c>
      <c r="L410" s="91" t="s">
        <v>61</v>
      </c>
      <c r="M410" s="91"/>
    </row>
    <row r="411" spans="1:13" ht="38.25" x14ac:dyDescent="0.25">
      <c r="A411" s="307"/>
      <c r="B411" s="313"/>
      <c r="C411" s="86" t="s">
        <v>158</v>
      </c>
      <c r="D411" s="85" t="s">
        <v>157</v>
      </c>
      <c r="E411" s="90">
        <v>0</v>
      </c>
      <c r="F411" s="90">
        <f t="shared" ref="F411:F412" si="339">G411+H411+I411+J411+K411</f>
        <v>0</v>
      </c>
      <c r="G411" s="90">
        <v>0</v>
      </c>
      <c r="H411" s="90">
        <v>0</v>
      </c>
      <c r="I411" s="90">
        <v>0</v>
      </c>
      <c r="J411" s="90">
        <v>0</v>
      </c>
      <c r="K411" s="90">
        <v>0</v>
      </c>
      <c r="L411" s="91" t="s">
        <v>61</v>
      </c>
      <c r="M411" s="91"/>
    </row>
    <row r="412" spans="1:13" ht="38.25" x14ac:dyDescent="0.25">
      <c r="A412" s="308"/>
      <c r="B412" s="314"/>
      <c r="C412" s="91" t="s">
        <v>158</v>
      </c>
      <c r="D412" s="93" t="s">
        <v>62</v>
      </c>
      <c r="E412" s="90">
        <v>0</v>
      </c>
      <c r="F412" s="90">
        <f t="shared" si="339"/>
        <v>0</v>
      </c>
      <c r="G412" s="83">
        <v>0</v>
      </c>
      <c r="H412" s="83">
        <v>0</v>
      </c>
      <c r="I412" s="83">
        <v>0</v>
      </c>
      <c r="J412" s="83">
        <v>0</v>
      </c>
      <c r="K412" s="83">
        <v>0</v>
      </c>
      <c r="L412" s="91" t="s">
        <v>61</v>
      </c>
      <c r="M412" s="91"/>
    </row>
    <row r="413" spans="1:13" ht="15.75" customHeight="1" x14ac:dyDescent="0.25">
      <c r="A413" s="306" t="s">
        <v>166</v>
      </c>
      <c r="B413" s="312" t="s">
        <v>186</v>
      </c>
      <c r="C413" s="86"/>
      <c r="D413" s="94" t="s">
        <v>60</v>
      </c>
      <c r="E413" s="32">
        <f>E414+E415+E416</f>
        <v>0</v>
      </c>
      <c r="F413" s="32">
        <f t="shared" ref="F413" si="340">F414+F415+F416</f>
        <v>0</v>
      </c>
      <c r="G413" s="32">
        <f t="shared" ref="G413" si="341">G414+G415+G416</f>
        <v>0</v>
      </c>
      <c r="H413" s="32">
        <f t="shared" ref="H413" si="342">H414+H415+H416</f>
        <v>0</v>
      </c>
      <c r="I413" s="32">
        <f t="shared" ref="I413" si="343">I414+I415+I416</f>
        <v>0</v>
      </c>
      <c r="J413" s="32">
        <f t="shared" ref="J413" si="344">J414+J415+J416</f>
        <v>0</v>
      </c>
      <c r="K413" s="32">
        <f t="shared" ref="K413" si="345">K414+K415+K416</f>
        <v>0</v>
      </c>
      <c r="L413" s="45" t="s">
        <v>61</v>
      </c>
      <c r="M413" s="45"/>
    </row>
    <row r="414" spans="1:13" ht="38.25" x14ac:dyDescent="0.25">
      <c r="A414" s="307"/>
      <c r="B414" s="313"/>
      <c r="C414" s="86" t="s">
        <v>158</v>
      </c>
      <c r="D414" s="85" t="s">
        <v>156</v>
      </c>
      <c r="E414" s="90">
        <v>0</v>
      </c>
      <c r="F414" s="90">
        <f>G414+H414+I414+J414+K414</f>
        <v>0</v>
      </c>
      <c r="G414" s="90">
        <v>0</v>
      </c>
      <c r="H414" s="90">
        <v>0</v>
      </c>
      <c r="I414" s="90">
        <v>0</v>
      </c>
      <c r="J414" s="90">
        <v>0</v>
      </c>
      <c r="K414" s="90">
        <v>0</v>
      </c>
      <c r="L414" s="91" t="s">
        <v>61</v>
      </c>
      <c r="M414" s="91"/>
    </row>
    <row r="415" spans="1:13" ht="38.25" x14ac:dyDescent="0.25">
      <c r="A415" s="307"/>
      <c r="B415" s="313"/>
      <c r="C415" s="86" t="s">
        <v>158</v>
      </c>
      <c r="D415" s="85" t="s">
        <v>157</v>
      </c>
      <c r="E415" s="90">
        <v>0</v>
      </c>
      <c r="F415" s="90">
        <f t="shared" ref="F415:F416" si="346">G415+H415+I415+J415+K415</f>
        <v>0</v>
      </c>
      <c r="G415" s="90">
        <v>0</v>
      </c>
      <c r="H415" s="90">
        <v>0</v>
      </c>
      <c r="I415" s="90">
        <v>0</v>
      </c>
      <c r="J415" s="90">
        <v>0</v>
      </c>
      <c r="K415" s="90">
        <v>0</v>
      </c>
      <c r="L415" s="91" t="s">
        <v>61</v>
      </c>
      <c r="M415" s="91"/>
    </row>
    <row r="416" spans="1:13" ht="38.25" x14ac:dyDescent="0.25">
      <c r="A416" s="308"/>
      <c r="B416" s="314"/>
      <c r="C416" s="91" t="s">
        <v>158</v>
      </c>
      <c r="D416" s="93" t="s">
        <v>62</v>
      </c>
      <c r="E416" s="90">
        <v>0</v>
      </c>
      <c r="F416" s="90">
        <f t="shared" si="346"/>
        <v>0</v>
      </c>
      <c r="G416" s="83">
        <v>0</v>
      </c>
      <c r="H416" s="83">
        <v>0</v>
      </c>
      <c r="I416" s="83">
        <v>0</v>
      </c>
      <c r="J416" s="83">
        <v>0</v>
      </c>
      <c r="K416" s="83">
        <v>0</v>
      </c>
      <c r="L416" s="91" t="s">
        <v>61</v>
      </c>
      <c r="M416" s="91"/>
    </row>
    <row r="417" spans="1:13" ht="15.75" customHeight="1" x14ac:dyDescent="0.25">
      <c r="A417" s="306" t="s">
        <v>167</v>
      </c>
      <c r="B417" s="312" t="s">
        <v>51</v>
      </c>
      <c r="C417" s="86"/>
      <c r="D417" s="94" t="s">
        <v>60</v>
      </c>
      <c r="E417" s="32">
        <f>E418+E419+E420</f>
        <v>0</v>
      </c>
      <c r="F417" s="32">
        <f t="shared" ref="F417" si="347">F418+F419+F420</f>
        <v>0</v>
      </c>
      <c r="G417" s="32">
        <f t="shared" ref="G417" si="348">G418+G419+G420</f>
        <v>0</v>
      </c>
      <c r="H417" s="32">
        <f t="shared" ref="H417" si="349">H418+H419+H420</f>
        <v>0</v>
      </c>
      <c r="I417" s="32">
        <f t="shared" ref="I417" si="350">I418+I419+I420</f>
        <v>0</v>
      </c>
      <c r="J417" s="32">
        <f t="shared" ref="J417" si="351">J418+J419+J420</f>
        <v>0</v>
      </c>
      <c r="K417" s="32">
        <f t="shared" ref="K417" si="352">K418+K419+K420</f>
        <v>0</v>
      </c>
      <c r="L417" s="45" t="s">
        <v>61</v>
      </c>
      <c r="M417" s="45"/>
    </row>
    <row r="418" spans="1:13" ht="38.25" x14ac:dyDescent="0.25">
      <c r="A418" s="307"/>
      <c r="B418" s="313"/>
      <c r="C418" s="86" t="s">
        <v>158</v>
      </c>
      <c r="D418" s="85" t="s">
        <v>156</v>
      </c>
      <c r="E418" s="90">
        <v>0</v>
      </c>
      <c r="F418" s="90">
        <f>G418+H418+I418+J418+K418</f>
        <v>0</v>
      </c>
      <c r="G418" s="90">
        <v>0</v>
      </c>
      <c r="H418" s="90">
        <v>0</v>
      </c>
      <c r="I418" s="90">
        <v>0</v>
      </c>
      <c r="J418" s="90">
        <v>0</v>
      </c>
      <c r="K418" s="90">
        <v>0</v>
      </c>
      <c r="L418" s="91" t="s">
        <v>61</v>
      </c>
      <c r="M418" s="91"/>
    </row>
    <row r="419" spans="1:13" ht="38.25" x14ac:dyDescent="0.25">
      <c r="A419" s="307"/>
      <c r="B419" s="313"/>
      <c r="C419" s="86" t="s">
        <v>158</v>
      </c>
      <c r="D419" s="85" t="s">
        <v>157</v>
      </c>
      <c r="E419" s="90">
        <v>0</v>
      </c>
      <c r="F419" s="90">
        <f t="shared" ref="F419:F420" si="353">G419+H419+I419+J419+K419</f>
        <v>0</v>
      </c>
      <c r="G419" s="90">
        <v>0</v>
      </c>
      <c r="H419" s="90">
        <v>0</v>
      </c>
      <c r="I419" s="90">
        <v>0</v>
      </c>
      <c r="J419" s="90">
        <v>0</v>
      </c>
      <c r="K419" s="90">
        <v>0</v>
      </c>
      <c r="L419" s="91" t="s">
        <v>61</v>
      </c>
      <c r="M419" s="91"/>
    </row>
    <row r="420" spans="1:13" ht="38.25" x14ac:dyDescent="0.25">
      <c r="A420" s="308"/>
      <c r="B420" s="314"/>
      <c r="C420" s="91" t="s">
        <v>158</v>
      </c>
      <c r="D420" s="93" t="s">
        <v>62</v>
      </c>
      <c r="E420" s="90">
        <v>0</v>
      </c>
      <c r="F420" s="90">
        <f t="shared" si="353"/>
        <v>0</v>
      </c>
      <c r="G420" s="83">
        <v>0</v>
      </c>
      <c r="H420" s="83">
        <v>0</v>
      </c>
      <c r="I420" s="83">
        <v>0</v>
      </c>
      <c r="J420" s="83">
        <v>0</v>
      </c>
      <c r="K420" s="83">
        <v>0</v>
      </c>
      <c r="L420" s="91" t="s">
        <v>61</v>
      </c>
      <c r="M420" s="91"/>
    </row>
    <row r="421" spans="1:13" ht="15.75" customHeight="1" x14ac:dyDescent="0.25">
      <c r="A421" s="306" t="s">
        <v>76</v>
      </c>
      <c r="B421" s="312" t="s">
        <v>50</v>
      </c>
      <c r="C421" s="86"/>
      <c r="D421" s="94" t="s">
        <v>60</v>
      </c>
      <c r="E421" s="32">
        <f>E422+E423+E424</f>
        <v>0</v>
      </c>
      <c r="F421" s="32">
        <f t="shared" ref="F421" si="354">F422+F423+F424</f>
        <v>0</v>
      </c>
      <c r="G421" s="32">
        <f t="shared" ref="G421" si="355">G422+G423+G424</f>
        <v>0</v>
      </c>
      <c r="H421" s="32">
        <f t="shared" ref="H421" si="356">H422+H423+H424</f>
        <v>0</v>
      </c>
      <c r="I421" s="32">
        <f t="shared" ref="I421" si="357">I422+I423+I424</f>
        <v>0</v>
      </c>
      <c r="J421" s="32">
        <f t="shared" ref="J421" si="358">J422+J423+J424</f>
        <v>0</v>
      </c>
      <c r="K421" s="32">
        <f t="shared" ref="K421" si="359">K422+K423+K424</f>
        <v>0</v>
      </c>
      <c r="L421" s="45" t="s">
        <v>61</v>
      </c>
      <c r="M421" s="45"/>
    </row>
    <row r="422" spans="1:13" ht="38.25" x14ac:dyDescent="0.25">
      <c r="A422" s="307"/>
      <c r="B422" s="313"/>
      <c r="C422" s="86" t="s">
        <v>158</v>
      </c>
      <c r="D422" s="85" t="s">
        <v>156</v>
      </c>
      <c r="E422" s="90">
        <v>0</v>
      </c>
      <c r="F422" s="90">
        <f>G422+H422+I422+J422+K422</f>
        <v>0</v>
      </c>
      <c r="G422" s="90">
        <v>0</v>
      </c>
      <c r="H422" s="90">
        <v>0</v>
      </c>
      <c r="I422" s="90">
        <v>0</v>
      </c>
      <c r="J422" s="90">
        <v>0</v>
      </c>
      <c r="K422" s="90">
        <v>0</v>
      </c>
      <c r="L422" s="91" t="s">
        <v>61</v>
      </c>
      <c r="M422" s="91"/>
    </row>
    <row r="423" spans="1:13" ht="38.25" x14ac:dyDescent="0.25">
      <c r="A423" s="307"/>
      <c r="B423" s="313"/>
      <c r="C423" s="86" t="s">
        <v>158</v>
      </c>
      <c r="D423" s="85" t="s">
        <v>157</v>
      </c>
      <c r="E423" s="90">
        <v>0</v>
      </c>
      <c r="F423" s="90">
        <f t="shared" ref="F423:F424" si="360">G423+H423+I423+J423+K423</f>
        <v>0</v>
      </c>
      <c r="G423" s="90">
        <v>0</v>
      </c>
      <c r="H423" s="90">
        <v>0</v>
      </c>
      <c r="I423" s="90">
        <v>0</v>
      </c>
      <c r="J423" s="90">
        <v>0</v>
      </c>
      <c r="K423" s="90">
        <v>0</v>
      </c>
      <c r="L423" s="91" t="s">
        <v>61</v>
      </c>
      <c r="M423" s="91"/>
    </row>
    <row r="424" spans="1:13" ht="38.25" x14ac:dyDescent="0.25">
      <c r="A424" s="308"/>
      <c r="B424" s="314"/>
      <c r="C424" s="91" t="s">
        <v>158</v>
      </c>
      <c r="D424" s="93" t="s">
        <v>62</v>
      </c>
      <c r="E424" s="90">
        <v>0</v>
      </c>
      <c r="F424" s="90">
        <f t="shared" si="360"/>
        <v>0</v>
      </c>
      <c r="G424" s="83">
        <v>0</v>
      </c>
      <c r="H424" s="83">
        <v>0</v>
      </c>
      <c r="I424" s="83">
        <v>0</v>
      </c>
      <c r="J424" s="83">
        <v>0</v>
      </c>
      <c r="K424" s="83">
        <v>0</v>
      </c>
      <c r="L424" s="91" t="s">
        <v>61</v>
      </c>
      <c r="M424" s="91"/>
    </row>
    <row r="425" spans="1:13" ht="15.75" customHeight="1" x14ac:dyDescent="0.25">
      <c r="A425" s="306" t="s">
        <v>171</v>
      </c>
      <c r="B425" s="312" t="s">
        <v>53</v>
      </c>
      <c r="C425" s="86"/>
      <c r="D425" s="94" t="s">
        <v>60</v>
      </c>
      <c r="E425" s="32">
        <f>E426+E427+E428</f>
        <v>0</v>
      </c>
      <c r="F425" s="32">
        <f t="shared" ref="F425" si="361">F426+F427+F428</f>
        <v>0</v>
      </c>
      <c r="G425" s="32">
        <f t="shared" ref="G425" si="362">G426+G427+G428</f>
        <v>0</v>
      </c>
      <c r="H425" s="32">
        <f t="shared" ref="H425" si="363">H426+H427+H428</f>
        <v>0</v>
      </c>
      <c r="I425" s="32">
        <f t="shared" ref="I425" si="364">I426+I427+I428</f>
        <v>0</v>
      </c>
      <c r="J425" s="32">
        <f t="shared" ref="J425" si="365">J426+J427+J428</f>
        <v>0</v>
      </c>
      <c r="K425" s="32">
        <f t="shared" ref="K425" si="366">K426+K427+K428</f>
        <v>0</v>
      </c>
      <c r="L425" s="45" t="s">
        <v>61</v>
      </c>
      <c r="M425" s="45"/>
    </row>
    <row r="426" spans="1:13" ht="38.25" x14ac:dyDescent="0.25">
      <c r="A426" s="307"/>
      <c r="B426" s="313"/>
      <c r="C426" s="86" t="s">
        <v>158</v>
      </c>
      <c r="D426" s="85" t="s">
        <v>156</v>
      </c>
      <c r="E426" s="90">
        <v>0</v>
      </c>
      <c r="F426" s="90">
        <f>G426+H426+I426+J426+K426</f>
        <v>0</v>
      </c>
      <c r="G426" s="90">
        <v>0</v>
      </c>
      <c r="H426" s="90">
        <v>0</v>
      </c>
      <c r="I426" s="90">
        <v>0</v>
      </c>
      <c r="J426" s="90">
        <v>0</v>
      </c>
      <c r="K426" s="90">
        <v>0</v>
      </c>
      <c r="L426" s="91" t="s">
        <v>61</v>
      </c>
      <c r="M426" s="91"/>
    </row>
    <row r="427" spans="1:13" ht="38.25" x14ac:dyDescent="0.25">
      <c r="A427" s="307"/>
      <c r="B427" s="313"/>
      <c r="C427" s="86" t="s">
        <v>158</v>
      </c>
      <c r="D427" s="85" t="s">
        <v>157</v>
      </c>
      <c r="E427" s="90">
        <v>0</v>
      </c>
      <c r="F427" s="90">
        <f t="shared" ref="F427:F428" si="367">G427+H427+I427+J427+K427</f>
        <v>0</v>
      </c>
      <c r="G427" s="90">
        <v>0</v>
      </c>
      <c r="H427" s="90">
        <v>0</v>
      </c>
      <c r="I427" s="90">
        <v>0</v>
      </c>
      <c r="J427" s="90">
        <v>0</v>
      </c>
      <c r="K427" s="90">
        <v>0</v>
      </c>
      <c r="L427" s="91" t="s">
        <v>61</v>
      </c>
      <c r="M427" s="91"/>
    </row>
    <row r="428" spans="1:13" ht="38.25" x14ac:dyDescent="0.25">
      <c r="A428" s="308"/>
      <c r="B428" s="314"/>
      <c r="C428" s="91" t="s">
        <v>158</v>
      </c>
      <c r="D428" s="93" t="s">
        <v>62</v>
      </c>
      <c r="E428" s="90">
        <v>0</v>
      </c>
      <c r="F428" s="90">
        <f t="shared" si="367"/>
        <v>0</v>
      </c>
      <c r="G428" s="83">
        <v>0</v>
      </c>
      <c r="H428" s="83">
        <v>0</v>
      </c>
      <c r="I428" s="83">
        <v>0</v>
      </c>
      <c r="J428" s="83">
        <v>0</v>
      </c>
      <c r="K428" s="83">
        <v>0</v>
      </c>
      <c r="L428" s="91" t="s">
        <v>61</v>
      </c>
      <c r="M428" s="91"/>
    </row>
    <row r="429" spans="1:13" ht="15.75" customHeight="1" x14ac:dyDescent="0.25">
      <c r="A429" s="306" t="s">
        <v>172</v>
      </c>
      <c r="B429" s="312" t="s">
        <v>54</v>
      </c>
      <c r="C429" s="86"/>
      <c r="D429" s="94" t="s">
        <v>60</v>
      </c>
      <c r="E429" s="32">
        <f>E430+E431+E432</f>
        <v>0</v>
      </c>
      <c r="F429" s="32">
        <f t="shared" ref="F429" si="368">F430+F431+F432</f>
        <v>0</v>
      </c>
      <c r="G429" s="32">
        <f t="shared" ref="G429" si="369">G430+G431+G432</f>
        <v>0</v>
      </c>
      <c r="H429" s="32">
        <f t="shared" ref="H429" si="370">H430+H431+H432</f>
        <v>0</v>
      </c>
      <c r="I429" s="32">
        <f t="shared" ref="I429" si="371">I430+I431+I432</f>
        <v>0</v>
      </c>
      <c r="J429" s="32">
        <f t="shared" ref="J429" si="372">J430+J431+J432</f>
        <v>0</v>
      </c>
      <c r="K429" s="32">
        <f t="shared" ref="K429" si="373">K430+K431+K432</f>
        <v>0</v>
      </c>
      <c r="L429" s="45" t="s">
        <v>61</v>
      </c>
      <c r="M429" s="45"/>
    </row>
    <row r="430" spans="1:13" ht="38.25" x14ac:dyDescent="0.25">
      <c r="A430" s="307"/>
      <c r="B430" s="313"/>
      <c r="C430" s="86" t="s">
        <v>158</v>
      </c>
      <c r="D430" s="85" t="s">
        <v>156</v>
      </c>
      <c r="E430" s="90">
        <v>0</v>
      </c>
      <c r="F430" s="90">
        <f>G430+H430+I430+J430+K430</f>
        <v>0</v>
      </c>
      <c r="G430" s="90">
        <v>0</v>
      </c>
      <c r="H430" s="90">
        <v>0</v>
      </c>
      <c r="I430" s="90">
        <v>0</v>
      </c>
      <c r="J430" s="90">
        <v>0</v>
      </c>
      <c r="K430" s="90">
        <v>0</v>
      </c>
      <c r="L430" s="91" t="s">
        <v>61</v>
      </c>
      <c r="M430" s="91"/>
    </row>
    <row r="431" spans="1:13" ht="38.25" x14ac:dyDescent="0.25">
      <c r="A431" s="307"/>
      <c r="B431" s="313"/>
      <c r="C431" s="86" t="s">
        <v>158</v>
      </c>
      <c r="D431" s="85" t="s">
        <v>157</v>
      </c>
      <c r="E431" s="90">
        <v>0</v>
      </c>
      <c r="F431" s="90">
        <f t="shared" ref="F431:F432" si="374">G431+H431+I431+J431+K431</f>
        <v>0</v>
      </c>
      <c r="G431" s="90">
        <v>0</v>
      </c>
      <c r="H431" s="90">
        <v>0</v>
      </c>
      <c r="I431" s="90">
        <v>0</v>
      </c>
      <c r="J431" s="90">
        <v>0</v>
      </c>
      <c r="K431" s="90">
        <v>0</v>
      </c>
      <c r="L431" s="91" t="s">
        <v>61</v>
      </c>
      <c r="M431" s="91"/>
    </row>
    <row r="432" spans="1:13" ht="38.25" x14ac:dyDescent="0.25">
      <c r="A432" s="308"/>
      <c r="B432" s="314"/>
      <c r="C432" s="91" t="s">
        <v>158</v>
      </c>
      <c r="D432" s="93" t="s">
        <v>62</v>
      </c>
      <c r="E432" s="90">
        <v>0</v>
      </c>
      <c r="F432" s="90">
        <f t="shared" si="374"/>
        <v>0</v>
      </c>
      <c r="G432" s="83">
        <v>0</v>
      </c>
      <c r="H432" s="83">
        <v>0</v>
      </c>
      <c r="I432" s="83">
        <v>0</v>
      </c>
      <c r="J432" s="83">
        <v>0</v>
      </c>
      <c r="K432" s="83">
        <v>0</v>
      </c>
      <c r="L432" s="91" t="s">
        <v>61</v>
      </c>
      <c r="M432" s="91"/>
    </row>
    <row r="433" spans="1:13" ht="39" customHeight="1" x14ac:dyDescent="0.25">
      <c r="A433" s="317" t="s">
        <v>286</v>
      </c>
      <c r="B433" s="323" t="s">
        <v>404</v>
      </c>
      <c r="C433" s="81"/>
      <c r="D433" s="38" t="s">
        <v>60</v>
      </c>
      <c r="E433" s="84">
        <f>E434+E435+E436</f>
        <v>0</v>
      </c>
      <c r="F433" s="84">
        <f>F434+F435</f>
        <v>110354.4</v>
      </c>
      <c r="G433" s="84">
        <f t="shared" ref="G433:K433" si="375">G434+G435</f>
        <v>110354.4</v>
      </c>
      <c r="H433" s="84">
        <f t="shared" si="375"/>
        <v>0</v>
      </c>
      <c r="I433" s="84">
        <f t="shared" si="375"/>
        <v>0</v>
      </c>
      <c r="J433" s="84">
        <f t="shared" si="375"/>
        <v>0</v>
      </c>
      <c r="K433" s="84">
        <f t="shared" si="375"/>
        <v>0</v>
      </c>
      <c r="L433" s="89" t="s">
        <v>393</v>
      </c>
      <c r="M433" s="89"/>
    </row>
    <row r="434" spans="1:13" ht="38.25" x14ac:dyDescent="0.25">
      <c r="A434" s="318"/>
      <c r="B434" s="324"/>
      <c r="C434" s="89"/>
      <c r="D434" s="92" t="s">
        <v>156</v>
      </c>
      <c r="E434" s="41">
        <v>0</v>
      </c>
      <c r="F434" s="41">
        <f>F438</f>
        <v>5517.9</v>
      </c>
      <c r="G434" s="41">
        <f t="shared" ref="G434:K434" si="376">G438</f>
        <v>5517.9</v>
      </c>
      <c r="H434" s="41">
        <f t="shared" si="376"/>
        <v>0</v>
      </c>
      <c r="I434" s="41">
        <f t="shared" si="376"/>
        <v>0</v>
      </c>
      <c r="J434" s="41">
        <f t="shared" si="376"/>
        <v>0</v>
      </c>
      <c r="K434" s="41">
        <f t="shared" si="376"/>
        <v>0</v>
      </c>
      <c r="L434" s="89" t="s">
        <v>393</v>
      </c>
      <c r="M434" s="89"/>
    </row>
    <row r="435" spans="1:13" ht="38.25" x14ac:dyDescent="0.25">
      <c r="A435" s="318"/>
      <c r="B435" s="324"/>
      <c r="C435" s="89"/>
      <c r="D435" s="99" t="s">
        <v>157</v>
      </c>
      <c r="E435" s="100">
        <v>0</v>
      </c>
      <c r="F435" s="100">
        <f>F439</f>
        <v>104836.5</v>
      </c>
      <c r="G435" s="100">
        <f t="shared" ref="G435:K435" si="377">G439</f>
        <v>104836.5</v>
      </c>
      <c r="H435" s="100">
        <f t="shared" si="377"/>
        <v>0</v>
      </c>
      <c r="I435" s="100">
        <f t="shared" si="377"/>
        <v>0</v>
      </c>
      <c r="J435" s="100">
        <f t="shared" si="377"/>
        <v>0</v>
      </c>
      <c r="K435" s="100">
        <f t="shared" si="377"/>
        <v>0</v>
      </c>
      <c r="L435" s="80" t="s">
        <v>393</v>
      </c>
      <c r="M435" s="80"/>
    </row>
    <row r="436" spans="1:13" ht="38.25" x14ac:dyDescent="0.25">
      <c r="A436" s="319"/>
      <c r="B436" s="325"/>
      <c r="C436" s="89"/>
      <c r="D436" s="95" t="s">
        <v>62</v>
      </c>
      <c r="E436" s="47">
        <f>E440+E444+E456+E460+E464+E468+E472+E476</f>
        <v>0</v>
      </c>
      <c r="F436" s="47">
        <f>F440</f>
        <v>0</v>
      </c>
      <c r="G436" s="47">
        <f t="shared" ref="G436:K436" si="378">G440</f>
        <v>0</v>
      </c>
      <c r="H436" s="47">
        <f t="shared" si="378"/>
        <v>0</v>
      </c>
      <c r="I436" s="47">
        <f t="shared" si="378"/>
        <v>0</v>
      </c>
      <c r="J436" s="47">
        <f t="shared" si="378"/>
        <v>0</v>
      </c>
      <c r="K436" s="47">
        <f t="shared" si="378"/>
        <v>0</v>
      </c>
      <c r="L436" s="46" t="s">
        <v>393</v>
      </c>
      <c r="M436" s="46"/>
    </row>
    <row r="437" spans="1:13" ht="25.5" customHeight="1" x14ac:dyDescent="0.25">
      <c r="A437" s="306" t="s">
        <v>80</v>
      </c>
      <c r="B437" s="312" t="s">
        <v>275</v>
      </c>
      <c r="C437" s="213"/>
      <c r="D437" s="94" t="s">
        <v>60</v>
      </c>
      <c r="E437" s="32">
        <f>E438+E439+E440</f>
        <v>0</v>
      </c>
      <c r="F437" s="32">
        <f t="shared" ref="F437:K437" si="379">F438+F439+F440</f>
        <v>110354.4</v>
      </c>
      <c r="G437" s="32">
        <f t="shared" si="379"/>
        <v>110354.4</v>
      </c>
      <c r="H437" s="32">
        <f t="shared" si="379"/>
        <v>0</v>
      </c>
      <c r="I437" s="32">
        <f t="shared" si="379"/>
        <v>0</v>
      </c>
      <c r="J437" s="32">
        <f t="shared" si="379"/>
        <v>0</v>
      </c>
      <c r="K437" s="32">
        <f t="shared" si="379"/>
        <v>0</v>
      </c>
      <c r="L437" s="45" t="s">
        <v>393</v>
      </c>
      <c r="M437" s="45"/>
    </row>
    <row r="438" spans="1:13" ht="38.25" x14ac:dyDescent="0.25">
      <c r="A438" s="307"/>
      <c r="B438" s="313"/>
      <c r="C438" s="213" t="s">
        <v>158</v>
      </c>
      <c r="D438" s="118" t="s">
        <v>156</v>
      </c>
      <c r="E438" s="90">
        <v>0</v>
      </c>
      <c r="F438" s="90">
        <f>G438+H438+I438+J438+K438</f>
        <v>5517.9</v>
      </c>
      <c r="G438" s="90">
        <v>5517.9</v>
      </c>
      <c r="H438" s="90">
        <v>0</v>
      </c>
      <c r="I438" s="90">
        <v>0</v>
      </c>
      <c r="J438" s="90">
        <v>0</v>
      </c>
      <c r="K438" s="90">
        <v>0</v>
      </c>
      <c r="L438" s="214" t="s">
        <v>393</v>
      </c>
      <c r="M438" s="214"/>
    </row>
    <row r="439" spans="1:13" ht="38.25" x14ac:dyDescent="0.25">
      <c r="A439" s="307"/>
      <c r="B439" s="313"/>
      <c r="C439" s="213" t="s">
        <v>158</v>
      </c>
      <c r="D439" s="118" t="s">
        <v>157</v>
      </c>
      <c r="E439" s="90">
        <v>0</v>
      </c>
      <c r="F439" s="90">
        <f t="shared" ref="F439" si="380">G439+H439+I439+J439+K439</f>
        <v>104836.5</v>
      </c>
      <c r="G439" s="90">
        <v>104836.5</v>
      </c>
      <c r="H439" s="90">
        <v>0</v>
      </c>
      <c r="I439" s="90">
        <v>0</v>
      </c>
      <c r="J439" s="90">
        <v>0</v>
      </c>
      <c r="K439" s="90">
        <v>0</v>
      </c>
      <c r="L439" s="214" t="s">
        <v>393</v>
      </c>
      <c r="M439" s="214"/>
    </row>
    <row r="440" spans="1:13" ht="38.25" x14ac:dyDescent="0.25">
      <c r="A440" s="308"/>
      <c r="B440" s="314"/>
      <c r="C440" s="214" t="s">
        <v>158</v>
      </c>
      <c r="D440" s="93" t="s">
        <v>62</v>
      </c>
      <c r="E440" s="90">
        <v>0</v>
      </c>
      <c r="F440" s="90">
        <f>G440+H440+I440+J440+K440</f>
        <v>0</v>
      </c>
      <c r="G440" s="90">
        <f t="shared" ref="G440" si="381">I440</f>
        <v>0</v>
      </c>
      <c r="H440" s="90">
        <v>0</v>
      </c>
      <c r="I440" s="90">
        <f t="shared" ref="I440" si="382">K440</f>
        <v>0</v>
      </c>
      <c r="J440" s="90">
        <v>0</v>
      </c>
      <c r="K440" s="90">
        <f t="shared" ref="K440" si="383">M440</f>
        <v>0</v>
      </c>
      <c r="L440" s="214" t="s">
        <v>393</v>
      </c>
      <c r="M440" s="214"/>
    </row>
    <row r="441" spans="1:13" ht="25.5" customHeight="1" x14ac:dyDescent="0.25">
      <c r="A441" s="317" t="s">
        <v>405</v>
      </c>
      <c r="B441" s="323" t="s">
        <v>406</v>
      </c>
      <c r="C441" s="81"/>
      <c r="D441" s="38" t="s">
        <v>60</v>
      </c>
      <c r="E441" s="84">
        <f>E442+E443+E444</f>
        <v>0</v>
      </c>
      <c r="F441" s="84">
        <f>F442+F443</f>
        <v>368900</v>
      </c>
      <c r="G441" s="84">
        <f t="shared" ref="G441:K441" si="384">G442+G443</f>
        <v>181900</v>
      </c>
      <c r="H441" s="84">
        <f t="shared" si="384"/>
        <v>187000</v>
      </c>
      <c r="I441" s="84">
        <f t="shared" si="384"/>
        <v>0</v>
      </c>
      <c r="J441" s="84">
        <f t="shared" si="384"/>
        <v>0</v>
      </c>
      <c r="K441" s="84">
        <f t="shared" si="384"/>
        <v>0</v>
      </c>
      <c r="L441" s="38" t="s">
        <v>393</v>
      </c>
      <c r="M441" s="89"/>
    </row>
    <row r="442" spans="1:13" ht="38.25" x14ac:dyDescent="0.25">
      <c r="A442" s="318"/>
      <c r="B442" s="324"/>
      <c r="C442" s="89"/>
      <c r="D442" s="92" t="s">
        <v>156</v>
      </c>
      <c r="E442" s="41">
        <v>0</v>
      </c>
      <c r="F442" s="41">
        <f>F446</f>
        <v>63819.7</v>
      </c>
      <c r="G442" s="41">
        <f t="shared" ref="G442:K442" si="385">G446</f>
        <v>31468.7</v>
      </c>
      <c r="H442" s="41">
        <f t="shared" si="385"/>
        <v>32351</v>
      </c>
      <c r="I442" s="41">
        <f t="shared" si="385"/>
        <v>0</v>
      </c>
      <c r="J442" s="41">
        <f t="shared" si="385"/>
        <v>0</v>
      </c>
      <c r="K442" s="41">
        <f t="shared" si="385"/>
        <v>0</v>
      </c>
      <c r="L442" s="89" t="s">
        <v>393</v>
      </c>
      <c r="M442" s="89"/>
    </row>
    <row r="443" spans="1:13" ht="38.25" x14ac:dyDescent="0.25">
      <c r="A443" s="318"/>
      <c r="B443" s="324"/>
      <c r="C443" s="89"/>
      <c r="D443" s="99" t="s">
        <v>157</v>
      </c>
      <c r="E443" s="100">
        <v>0</v>
      </c>
      <c r="F443" s="100">
        <f>F447</f>
        <v>305080.3</v>
      </c>
      <c r="G443" s="100">
        <f t="shared" ref="G443:K443" si="386">G447</f>
        <v>150431.29999999999</v>
      </c>
      <c r="H443" s="100">
        <f t="shared" si="386"/>
        <v>154649</v>
      </c>
      <c r="I443" s="100">
        <f t="shared" si="386"/>
        <v>0</v>
      </c>
      <c r="J443" s="100">
        <f t="shared" si="386"/>
        <v>0</v>
      </c>
      <c r="K443" s="100">
        <f t="shared" si="386"/>
        <v>0</v>
      </c>
      <c r="L443" s="80" t="s">
        <v>393</v>
      </c>
      <c r="M443" s="80"/>
    </row>
    <row r="444" spans="1:13" ht="38.25" x14ac:dyDescent="0.25">
      <c r="A444" s="319"/>
      <c r="B444" s="325"/>
      <c r="C444" s="89"/>
      <c r="D444" s="95" t="s">
        <v>62</v>
      </c>
      <c r="E444" s="47">
        <f>E448+E452+E464+E468+E472+E476+E480+E484</f>
        <v>0</v>
      </c>
      <c r="F444" s="47">
        <f>F448</f>
        <v>0</v>
      </c>
      <c r="G444" s="47">
        <f t="shared" ref="G444:K444" si="387">G448</f>
        <v>0</v>
      </c>
      <c r="H444" s="47">
        <f t="shared" si="387"/>
        <v>0</v>
      </c>
      <c r="I444" s="47">
        <f t="shared" si="387"/>
        <v>0</v>
      </c>
      <c r="J444" s="47">
        <f t="shared" si="387"/>
        <v>0</v>
      </c>
      <c r="K444" s="47">
        <f t="shared" si="387"/>
        <v>0</v>
      </c>
      <c r="L444" s="46" t="s">
        <v>393</v>
      </c>
      <c r="M444" s="46"/>
    </row>
    <row r="445" spans="1:13" ht="52.9" customHeight="1" x14ac:dyDescent="0.25">
      <c r="A445" s="306" t="s">
        <v>316</v>
      </c>
      <c r="B445" s="312" t="s">
        <v>232</v>
      </c>
      <c r="C445" s="213"/>
      <c r="D445" s="94" t="s">
        <v>60</v>
      </c>
      <c r="E445" s="32">
        <f>E446+E447+E448</f>
        <v>0</v>
      </c>
      <c r="F445" s="32">
        <f t="shared" ref="F445:K445" si="388">F446+F447+F448</f>
        <v>368900</v>
      </c>
      <c r="G445" s="32">
        <f t="shared" si="388"/>
        <v>181900</v>
      </c>
      <c r="H445" s="32">
        <f t="shared" si="388"/>
        <v>187000</v>
      </c>
      <c r="I445" s="32">
        <f t="shared" si="388"/>
        <v>0</v>
      </c>
      <c r="J445" s="32">
        <f t="shared" si="388"/>
        <v>0</v>
      </c>
      <c r="K445" s="32">
        <f t="shared" si="388"/>
        <v>0</v>
      </c>
      <c r="L445" s="45" t="s">
        <v>393</v>
      </c>
      <c r="M445" s="45"/>
    </row>
    <row r="446" spans="1:13" ht="38.25" x14ac:dyDescent="0.25">
      <c r="A446" s="307"/>
      <c r="B446" s="313"/>
      <c r="C446" s="213" t="s">
        <v>158</v>
      </c>
      <c r="D446" s="118" t="s">
        <v>156</v>
      </c>
      <c r="E446" s="90">
        <v>0</v>
      </c>
      <c r="F446" s="90">
        <f>G446+H446+I446+J446+K446</f>
        <v>63819.7</v>
      </c>
      <c r="G446" s="90">
        <v>31468.7</v>
      </c>
      <c r="H446" s="90">
        <v>32351</v>
      </c>
      <c r="I446" s="90">
        <v>0</v>
      </c>
      <c r="J446" s="90">
        <v>0</v>
      </c>
      <c r="K446" s="90">
        <v>0</v>
      </c>
      <c r="L446" s="214" t="s">
        <v>393</v>
      </c>
      <c r="M446" s="214"/>
    </row>
    <row r="447" spans="1:13" ht="38.25" x14ac:dyDescent="0.25">
      <c r="A447" s="307"/>
      <c r="B447" s="313"/>
      <c r="C447" s="213" t="s">
        <v>158</v>
      </c>
      <c r="D447" s="118" t="s">
        <v>157</v>
      </c>
      <c r="E447" s="90">
        <v>0</v>
      </c>
      <c r="F447" s="90">
        <f t="shared" ref="F447" si="389">G447+H447+I447+J447+K447</f>
        <v>305080.3</v>
      </c>
      <c r="G447" s="90">
        <v>150431.29999999999</v>
      </c>
      <c r="H447" s="90">
        <v>154649</v>
      </c>
      <c r="I447" s="90">
        <v>0</v>
      </c>
      <c r="J447" s="90">
        <v>0</v>
      </c>
      <c r="K447" s="90">
        <v>0</v>
      </c>
      <c r="L447" s="214" t="s">
        <v>393</v>
      </c>
      <c r="M447" s="214"/>
    </row>
    <row r="448" spans="1:13" ht="38.25" x14ac:dyDescent="0.25">
      <c r="A448" s="308"/>
      <c r="B448" s="314"/>
      <c r="C448" s="214" t="s">
        <v>158</v>
      </c>
      <c r="D448" s="93" t="s">
        <v>62</v>
      </c>
      <c r="E448" s="90">
        <v>0</v>
      </c>
      <c r="F448" s="90">
        <f>G448+H448+I448+J448+K448</f>
        <v>0</v>
      </c>
      <c r="G448" s="90">
        <f t="shared" ref="G448" si="390">I448</f>
        <v>0</v>
      </c>
      <c r="H448" s="90">
        <v>0</v>
      </c>
      <c r="I448" s="90">
        <f t="shared" ref="I448" si="391">K448</f>
        <v>0</v>
      </c>
      <c r="J448" s="90">
        <v>0</v>
      </c>
      <c r="K448" s="90">
        <f t="shared" ref="K448" si="392">M448</f>
        <v>0</v>
      </c>
      <c r="L448" s="214" t="s">
        <v>393</v>
      </c>
      <c r="M448" s="214"/>
    </row>
    <row r="449" spans="1:14" ht="31.5" customHeight="1" x14ac:dyDescent="0.25">
      <c r="A449" s="344" t="s">
        <v>63</v>
      </c>
      <c r="B449" s="345"/>
      <c r="C449" s="89"/>
      <c r="D449" s="96" t="s">
        <v>60</v>
      </c>
      <c r="E449" s="84">
        <f t="shared" ref="E449:K449" si="393">E401+E405+E409+E413+E417+E421+E425+E429</f>
        <v>0</v>
      </c>
      <c r="F449" s="84">
        <f t="shared" si="393"/>
        <v>5000</v>
      </c>
      <c r="G449" s="84">
        <f t="shared" si="393"/>
        <v>1000</v>
      </c>
      <c r="H449" s="84">
        <f t="shared" si="393"/>
        <v>1000</v>
      </c>
      <c r="I449" s="84">
        <f t="shared" si="393"/>
        <v>1000</v>
      </c>
      <c r="J449" s="84">
        <f t="shared" si="393"/>
        <v>1000</v>
      </c>
      <c r="K449" s="84">
        <f t="shared" si="393"/>
        <v>1000</v>
      </c>
      <c r="L449" s="38"/>
      <c r="M449" s="38"/>
    </row>
    <row r="450" spans="1:14" ht="38.25" x14ac:dyDescent="0.25">
      <c r="A450" s="346"/>
      <c r="B450" s="347"/>
      <c r="C450" s="89"/>
      <c r="D450" s="96" t="s">
        <v>156</v>
      </c>
      <c r="E450" s="84">
        <f>E398</f>
        <v>0</v>
      </c>
      <c r="F450" s="84">
        <f>F398+F434+F442</f>
        <v>74337.599999999991</v>
      </c>
      <c r="G450" s="84">
        <f t="shared" ref="G450:K450" si="394">G398+G434+G442</f>
        <v>37986.6</v>
      </c>
      <c r="H450" s="84">
        <f t="shared" si="394"/>
        <v>33351</v>
      </c>
      <c r="I450" s="84">
        <f t="shared" si="394"/>
        <v>1000</v>
      </c>
      <c r="J450" s="84">
        <f t="shared" si="394"/>
        <v>1000</v>
      </c>
      <c r="K450" s="84">
        <f t="shared" si="394"/>
        <v>1000</v>
      </c>
      <c r="L450" s="89"/>
      <c r="M450" s="89"/>
      <c r="N450" s="19"/>
    </row>
    <row r="451" spans="1:14" ht="38.25" x14ac:dyDescent="0.25">
      <c r="A451" s="346"/>
      <c r="B451" s="347"/>
      <c r="C451" s="89"/>
      <c r="D451" s="97" t="s">
        <v>157</v>
      </c>
      <c r="E451" s="49">
        <f>E399</f>
        <v>0</v>
      </c>
      <c r="F451" s="49">
        <f>F399+F435+F443</f>
        <v>409916.8</v>
      </c>
      <c r="G451" s="49">
        <f t="shared" ref="G451:K451" si="395">G399+G435+G443</f>
        <v>255267.8</v>
      </c>
      <c r="H451" s="49">
        <f t="shared" si="395"/>
        <v>154649</v>
      </c>
      <c r="I451" s="49">
        <f t="shared" si="395"/>
        <v>0</v>
      </c>
      <c r="J451" s="49">
        <f t="shared" si="395"/>
        <v>0</v>
      </c>
      <c r="K451" s="49">
        <f t="shared" si="395"/>
        <v>0</v>
      </c>
      <c r="L451" s="80"/>
      <c r="M451" s="80"/>
    </row>
    <row r="452" spans="1:14" ht="38.25" x14ac:dyDescent="0.25">
      <c r="A452" s="348"/>
      <c r="B452" s="349"/>
      <c r="C452" s="89"/>
      <c r="D452" s="98" t="s">
        <v>62</v>
      </c>
      <c r="E452" s="52">
        <f>E400</f>
        <v>0</v>
      </c>
      <c r="F452" s="52">
        <f>F400+F436+F444</f>
        <v>0</v>
      </c>
      <c r="G452" s="52">
        <f t="shared" ref="G452:K452" si="396">G400+G436+G444</f>
        <v>0</v>
      </c>
      <c r="H452" s="52">
        <f t="shared" si="396"/>
        <v>0</v>
      </c>
      <c r="I452" s="52">
        <f t="shared" si="396"/>
        <v>0</v>
      </c>
      <c r="J452" s="52">
        <f t="shared" si="396"/>
        <v>0</v>
      </c>
      <c r="K452" s="52">
        <f t="shared" si="396"/>
        <v>0</v>
      </c>
      <c r="L452" s="46"/>
      <c r="M452" s="46"/>
    </row>
    <row r="453" spans="1:14" ht="28.5" customHeight="1" x14ac:dyDescent="0.25">
      <c r="A453" s="360" t="s">
        <v>375</v>
      </c>
      <c r="B453" s="361"/>
      <c r="C453" s="361"/>
      <c r="D453" s="361"/>
      <c r="E453" s="361"/>
      <c r="F453" s="361"/>
      <c r="G453" s="361"/>
      <c r="H453" s="361"/>
      <c r="I453" s="361"/>
      <c r="J453" s="361"/>
      <c r="K453" s="361"/>
      <c r="L453" s="361"/>
      <c r="M453" s="362"/>
    </row>
    <row r="454" spans="1:14" ht="36" customHeight="1" x14ac:dyDescent="0.25">
      <c r="A454" s="317" t="s">
        <v>285</v>
      </c>
      <c r="B454" s="332" t="s">
        <v>298</v>
      </c>
      <c r="C454" s="105"/>
      <c r="D454" s="38" t="s">
        <v>60</v>
      </c>
      <c r="E454" s="84">
        <f>E455+E456+E457</f>
        <v>6000.2</v>
      </c>
      <c r="F454" s="84">
        <f t="shared" ref="F454:K454" si="397">F455+F456+F457</f>
        <v>28644</v>
      </c>
      <c r="G454" s="84">
        <f t="shared" si="397"/>
        <v>5728.8</v>
      </c>
      <c r="H454" s="84">
        <f t="shared" si="397"/>
        <v>5728.8</v>
      </c>
      <c r="I454" s="84">
        <f t="shared" si="397"/>
        <v>5728.8</v>
      </c>
      <c r="J454" s="84">
        <f t="shared" si="397"/>
        <v>5728.8</v>
      </c>
      <c r="K454" s="84">
        <f t="shared" si="397"/>
        <v>5728.8</v>
      </c>
      <c r="L454" s="89"/>
      <c r="M454" s="89"/>
    </row>
    <row r="455" spans="1:14" ht="38.25" x14ac:dyDescent="0.25">
      <c r="A455" s="318"/>
      <c r="B455" s="333"/>
      <c r="C455" s="89"/>
      <c r="D455" s="89" t="s">
        <v>144</v>
      </c>
      <c r="E455" s="41">
        <f>E459+E463+E467+E471+E483+E475+E479</f>
        <v>6000.2</v>
      </c>
      <c r="F455" s="41">
        <f t="shared" ref="F455:K455" si="398">F459+F463+F467+F471+F475+F479+F483</f>
        <v>28644</v>
      </c>
      <c r="G455" s="41">
        <f t="shared" si="398"/>
        <v>5728.8</v>
      </c>
      <c r="H455" s="41">
        <f t="shared" si="398"/>
        <v>5728.8</v>
      </c>
      <c r="I455" s="41">
        <f t="shared" si="398"/>
        <v>5728.8</v>
      </c>
      <c r="J455" s="41">
        <f t="shared" si="398"/>
        <v>5728.8</v>
      </c>
      <c r="K455" s="41">
        <f t="shared" si="398"/>
        <v>5728.8</v>
      </c>
      <c r="L455" s="92"/>
      <c r="M455" s="89"/>
    </row>
    <row r="456" spans="1:14" ht="38.25" x14ac:dyDescent="0.25">
      <c r="A456" s="318"/>
      <c r="B456" s="333"/>
      <c r="C456" s="89"/>
      <c r="D456" s="99" t="s">
        <v>157</v>
      </c>
      <c r="E456" s="100">
        <f t="shared" ref="E456:K456" si="399">E460+E464+E468+E472+E484</f>
        <v>0</v>
      </c>
      <c r="F456" s="100">
        <f t="shared" si="399"/>
        <v>0</v>
      </c>
      <c r="G456" s="100">
        <f t="shared" si="399"/>
        <v>0</v>
      </c>
      <c r="H456" s="100">
        <f t="shared" si="399"/>
        <v>0</v>
      </c>
      <c r="I456" s="100">
        <f t="shared" si="399"/>
        <v>0</v>
      </c>
      <c r="J456" s="100">
        <f t="shared" si="399"/>
        <v>0</v>
      </c>
      <c r="K456" s="100">
        <f t="shared" si="399"/>
        <v>0</v>
      </c>
      <c r="L456" s="106"/>
      <c r="M456" s="80"/>
    </row>
    <row r="457" spans="1:14" ht="38.25" x14ac:dyDescent="0.25">
      <c r="A457" s="319"/>
      <c r="B457" s="334"/>
      <c r="C457" s="89"/>
      <c r="D457" s="95" t="s">
        <v>62</v>
      </c>
      <c r="E457" s="47">
        <f>E461+E465+E469+E473+E485</f>
        <v>0</v>
      </c>
      <c r="F457" s="47">
        <f>F461+F465</f>
        <v>0</v>
      </c>
      <c r="G457" s="47">
        <f t="shared" ref="G457:K457" si="400">G461+G465</f>
        <v>0</v>
      </c>
      <c r="H457" s="47">
        <f t="shared" si="400"/>
        <v>0</v>
      </c>
      <c r="I457" s="47">
        <f t="shared" si="400"/>
        <v>0</v>
      </c>
      <c r="J457" s="47">
        <f t="shared" si="400"/>
        <v>0</v>
      </c>
      <c r="K457" s="47">
        <f t="shared" si="400"/>
        <v>0</v>
      </c>
      <c r="L457" s="107"/>
      <c r="M457" s="46"/>
    </row>
    <row r="458" spans="1:14" ht="28.5" customHeight="1" x14ac:dyDescent="0.25">
      <c r="A458" s="306" t="s">
        <v>84</v>
      </c>
      <c r="B458" s="303" t="s">
        <v>443</v>
      </c>
      <c r="C458" s="230"/>
      <c r="D458" s="94" t="s">
        <v>60</v>
      </c>
      <c r="E458" s="32">
        <f>E459+E460+E461</f>
        <v>1693.4</v>
      </c>
      <c r="F458" s="32">
        <f t="shared" ref="F458:K458" si="401">F459+F460+F461</f>
        <v>7110</v>
      </c>
      <c r="G458" s="32">
        <f t="shared" si="401"/>
        <v>1422</v>
      </c>
      <c r="H458" s="32">
        <f t="shared" si="401"/>
        <v>1422</v>
      </c>
      <c r="I458" s="32">
        <f t="shared" si="401"/>
        <v>1422</v>
      </c>
      <c r="J458" s="32">
        <f t="shared" si="401"/>
        <v>1422</v>
      </c>
      <c r="K458" s="32">
        <f t="shared" si="401"/>
        <v>1422</v>
      </c>
      <c r="L458" s="45" t="s">
        <v>447</v>
      </c>
      <c r="M458" s="45"/>
    </row>
    <row r="459" spans="1:14" ht="38.25" x14ac:dyDescent="0.25">
      <c r="A459" s="307"/>
      <c r="B459" s="304"/>
      <c r="C459" s="230" t="s">
        <v>158</v>
      </c>
      <c r="D459" s="118" t="s">
        <v>156</v>
      </c>
      <c r="E459" s="90">
        <v>1693.4</v>
      </c>
      <c r="F459" s="90">
        <f>G459+H459+I459+J459+K459</f>
        <v>7110</v>
      </c>
      <c r="G459" s="90">
        <v>1422</v>
      </c>
      <c r="H459" s="90">
        <v>1422</v>
      </c>
      <c r="I459" s="90">
        <v>1422</v>
      </c>
      <c r="J459" s="90">
        <v>1422</v>
      </c>
      <c r="K459" s="90">
        <v>1422</v>
      </c>
      <c r="L459" s="160" t="s">
        <v>447</v>
      </c>
      <c r="M459" s="160"/>
    </row>
    <row r="460" spans="1:14" ht="38.25" x14ac:dyDescent="0.25">
      <c r="A460" s="307"/>
      <c r="B460" s="304"/>
      <c r="C460" s="230" t="s">
        <v>158</v>
      </c>
      <c r="D460" s="118" t="s">
        <v>157</v>
      </c>
      <c r="E460" s="90">
        <f>G460</f>
        <v>0</v>
      </c>
      <c r="F460" s="90">
        <f>G460+H460+I460+J460+K460</f>
        <v>0</v>
      </c>
      <c r="G460" s="90">
        <v>0</v>
      </c>
      <c r="H460" s="90">
        <v>0</v>
      </c>
      <c r="I460" s="90">
        <v>0</v>
      </c>
      <c r="J460" s="90">
        <v>0</v>
      </c>
      <c r="K460" s="90">
        <v>0</v>
      </c>
      <c r="L460" s="231" t="s">
        <v>447</v>
      </c>
      <c r="M460" s="160"/>
    </row>
    <row r="461" spans="1:14" ht="38.25" x14ac:dyDescent="0.25">
      <c r="A461" s="308"/>
      <c r="B461" s="305"/>
      <c r="C461" s="231" t="s">
        <v>158</v>
      </c>
      <c r="D461" s="93" t="s">
        <v>62</v>
      </c>
      <c r="E461" s="83">
        <f>G461</f>
        <v>0</v>
      </c>
      <c r="F461" s="83">
        <f t="shared" ref="F461" si="402">G461+H461+I461+J461+K461</f>
        <v>0</v>
      </c>
      <c r="G461" s="83">
        <v>0</v>
      </c>
      <c r="H461" s="83">
        <v>0</v>
      </c>
      <c r="I461" s="83">
        <v>0</v>
      </c>
      <c r="J461" s="83">
        <v>0</v>
      </c>
      <c r="K461" s="83">
        <v>0</v>
      </c>
      <c r="L461" s="231" t="s">
        <v>447</v>
      </c>
      <c r="M461" s="160"/>
    </row>
    <row r="462" spans="1:14" ht="28.5" customHeight="1" x14ac:dyDescent="0.25">
      <c r="A462" s="306" t="s">
        <v>79</v>
      </c>
      <c r="B462" s="303" t="s">
        <v>444</v>
      </c>
      <c r="C462" s="230"/>
      <c r="D462" s="94" t="s">
        <v>60</v>
      </c>
      <c r="E462" s="32">
        <f>E463+E464+E465</f>
        <v>815.5</v>
      </c>
      <c r="F462" s="32">
        <f t="shared" ref="F462:K462" si="403">F463+F464+F465</f>
        <v>4077.5</v>
      </c>
      <c r="G462" s="32">
        <f t="shared" si="403"/>
        <v>815.5</v>
      </c>
      <c r="H462" s="32">
        <f t="shared" si="403"/>
        <v>815.5</v>
      </c>
      <c r="I462" s="32">
        <f t="shared" si="403"/>
        <v>815.5</v>
      </c>
      <c r="J462" s="32">
        <f t="shared" si="403"/>
        <v>815.5</v>
      </c>
      <c r="K462" s="32">
        <f t="shared" si="403"/>
        <v>815.5</v>
      </c>
      <c r="L462" s="45" t="s">
        <v>447</v>
      </c>
      <c r="M462" s="45"/>
    </row>
    <row r="463" spans="1:14" ht="38.25" x14ac:dyDescent="0.25">
      <c r="A463" s="307"/>
      <c r="B463" s="304"/>
      <c r="C463" s="230" t="s">
        <v>158</v>
      </c>
      <c r="D463" s="118" t="s">
        <v>156</v>
      </c>
      <c r="E463" s="90">
        <f>G463</f>
        <v>815.5</v>
      </c>
      <c r="F463" s="90">
        <f>G463+H463+I463+J463+K463</f>
        <v>4077.5</v>
      </c>
      <c r="G463" s="90">
        <v>815.5</v>
      </c>
      <c r="H463" s="90">
        <v>815.5</v>
      </c>
      <c r="I463" s="90">
        <v>815.5</v>
      </c>
      <c r="J463" s="90">
        <v>815.5</v>
      </c>
      <c r="K463" s="90">
        <v>815.5</v>
      </c>
      <c r="L463" s="231" t="s">
        <v>447</v>
      </c>
      <c r="M463" s="160"/>
    </row>
    <row r="464" spans="1:14" ht="38.25" x14ac:dyDescent="0.25">
      <c r="A464" s="307"/>
      <c r="B464" s="304"/>
      <c r="C464" s="230" t="s">
        <v>158</v>
      </c>
      <c r="D464" s="118" t="s">
        <v>157</v>
      </c>
      <c r="E464" s="90">
        <f>G464</f>
        <v>0</v>
      </c>
      <c r="F464" s="90">
        <f>G464+H464+I464+J464+K464</f>
        <v>0</v>
      </c>
      <c r="G464" s="90">
        <v>0</v>
      </c>
      <c r="H464" s="90">
        <v>0</v>
      </c>
      <c r="I464" s="90">
        <v>0</v>
      </c>
      <c r="J464" s="90">
        <v>0</v>
      </c>
      <c r="K464" s="90">
        <v>0</v>
      </c>
      <c r="L464" s="231" t="s">
        <v>447</v>
      </c>
      <c r="M464" s="160"/>
    </row>
    <row r="465" spans="1:13" ht="38.25" x14ac:dyDescent="0.25">
      <c r="A465" s="308"/>
      <c r="B465" s="305"/>
      <c r="C465" s="231" t="s">
        <v>158</v>
      </c>
      <c r="D465" s="93" t="s">
        <v>62</v>
      </c>
      <c r="E465" s="83">
        <f>G465</f>
        <v>0</v>
      </c>
      <c r="F465" s="83">
        <f t="shared" ref="F465" si="404">G465+H465+I465+J465+K465</f>
        <v>0</v>
      </c>
      <c r="G465" s="83">
        <v>0</v>
      </c>
      <c r="H465" s="83">
        <v>0</v>
      </c>
      <c r="I465" s="83">
        <v>0</v>
      </c>
      <c r="J465" s="83">
        <v>0</v>
      </c>
      <c r="K465" s="83">
        <v>0</v>
      </c>
      <c r="L465" s="231" t="s">
        <v>447</v>
      </c>
      <c r="M465" s="160"/>
    </row>
    <row r="466" spans="1:13" ht="28.5" customHeight="1" x14ac:dyDescent="0.25">
      <c r="A466" s="306" t="s">
        <v>165</v>
      </c>
      <c r="B466" s="303" t="s">
        <v>445</v>
      </c>
      <c r="C466" s="230"/>
      <c r="D466" s="94" t="s">
        <v>60</v>
      </c>
      <c r="E466" s="32">
        <f>E467+E468+E469</f>
        <v>1292.5</v>
      </c>
      <c r="F466" s="32">
        <f t="shared" ref="F466:K466" si="405">F467+F468+F469</f>
        <v>6462.5</v>
      </c>
      <c r="G466" s="32">
        <f t="shared" si="405"/>
        <v>1292.5</v>
      </c>
      <c r="H466" s="32">
        <f t="shared" si="405"/>
        <v>1292.5</v>
      </c>
      <c r="I466" s="32">
        <f t="shared" si="405"/>
        <v>1292.5</v>
      </c>
      <c r="J466" s="32">
        <f t="shared" si="405"/>
        <v>1292.5</v>
      </c>
      <c r="K466" s="32">
        <f t="shared" si="405"/>
        <v>1292.5</v>
      </c>
      <c r="L466" s="45" t="s">
        <v>447</v>
      </c>
      <c r="M466" s="45"/>
    </row>
    <row r="467" spans="1:13" ht="38.25" x14ac:dyDescent="0.25">
      <c r="A467" s="307"/>
      <c r="B467" s="304"/>
      <c r="C467" s="230" t="s">
        <v>158</v>
      </c>
      <c r="D467" s="118" t="s">
        <v>156</v>
      </c>
      <c r="E467" s="90">
        <f>G467</f>
        <v>1292.5</v>
      </c>
      <c r="F467" s="90">
        <f>G467+H467+I467+J467+K467</f>
        <v>6462.5</v>
      </c>
      <c r="G467" s="90">
        <v>1292.5</v>
      </c>
      <c r="H467" s="90">
        <v>1292.5</v>
      </c>
      <c r="I467" s="90">
        <v>1292.5</v>
      </c>
      <c r="J467" s="90">
        <v>1292.5</v>
      </c>
      <c r="K467" s="90">
        <v>1292.5</v>
      </c>
      <c r="L467" s="231" t="s">
        <v>447</v>
      </c>
      <c r="M467" s="160"/>
    </row>
    <row r="468" spans="1:13" ht="38.25" x14ac:dyDescent="0.25">
      <c r="A468" s="307"/>
      <c r="B468" s="304"/>
      <c r="C468" s="230" t="s">
        <v>158</v>
      </c>
      <c r="D468" s="118" t="s">
        <v>157</v>
      </c>
      <c r="E468" s="90">
        <f>G468</f>
        <v>0</v>
      </c>
      <c r="F468" s="90">
        <f>G468+H468+I468+J468+K468</f>
        <v>0</v>
      </c>
      <c r="G468" s="90">
        <v>0</v>
      </c>
      <c r="H468" s="90">
        <v>0</v>
      </c>
      <c r="I468" s="90">
        <v>0</v>
      </c>
      <c r="J468" s="90">
        <v>0</v>
      </c>
      <c r="K468" s="90">
        <v>0</v>
      </c>
      <c r="L468" s="231" t="s">
        <v>447</v>
      </c>
      <c r="M468" s="160"/>
    </row>
    <row r="469" spans="1:13" ht="38.25" x14ac:dyDescent="0.25">
      <c r="A469" s="308"/>
      <c r="B469" s="305"/>
      <c r="C469" s="231" t="s">
        <v>158</v>
      </c>
      <c r="D469" s="93" t="s">
        <v>62</v>
      </c>
      <c r="E469" s="83">
        <f>G469</f>
        <v>0</v>
      </c>
      <c r="F469" s="83">
        <f t="shared" ref="F469" si="406">G469+H469+I469+J469+K469</f>
        <v>0</v>
      </c>
      <c r="G469" s="83">
        <v>0</v>
      </c>
      <c r="H469" s="83">
        <v>0</v>
      </c>
      <c r="I469" s="83">
        <v>0</v>
      </c>
      <c r="J469" s="83">
        <v>0</v>
      </c>
      <c r="K469" s="83">
        <v>0</v>
      </c>
      <c r="L469" s="231" t="s">
        <v>447</v>
      </c>
      <c r="M469" s="160"/>
    </row>
    <row r="470" spans="1:13" ht="28.5" customHeight="1" x14ac:dyDescent="0.25">
      <c r="A470" s="306" t="s">
        <v>166</v>
      </c>
      <c r="B470" s="312" t="s">
        <v>446</v>
      </c>
      <c r="C470" s="230"/>
      <c r="D470" s="94" t="s">
        <v>60</v>
      </c>
      <c r="E470" s="32">
        <f>E471+E472+E473</f>
        <v>396</v>
      </c>
      <c r="F470" s="32">
        <f t="shared" ref="F470:K470" si="407">F471+F472+F473</f>
        <v>1980</v>
      </c>
      <c r="G470" s="32">
        <f t="shared" si="407"/>
        <v>396</v>
      </c>
      <c r="H470" s="32">
        <f t="shared" si="407"/>
        <v>396</v>
      </c>
      <c r="I470" s="32">
        <f t="shared" si="407"/>
        <v>396</v>
      </c>
      <c r="J470" s="32">
        <f t="shared" si="407"/>
        <v>396</v>
      </c>
      <c r="K470" s="32">
        <f t="shared" si="407"/>
        <v>396</v>
      </c>
      <c r="L470" s="45" t="s">
        <v>447</v>
      </c>
      <c r="M470" s="45"/>
    </row>
    <row r="471" spans="1:13" ht="38.25" x14ac:dyDescent="0.25">
      <c r="A471" s="307"/>
      <c r="B471" s="313"/>
      <c r="C471" s="230" t="s">
        <v>158</v>
      </c>
      <c r="D471" s="118" t="s">
        <v>156</v>
      </c>
      <c r="E471" s="90">
        <f>G471</f>
        <v>396</v>
      </c>
      <c r="F471" s="90">
        <f>G471+H471+I471+J471+K471</f>
        <v>1980</v>
      </c>
      <c r="G471" s="90">
        <v>396</v>
      </c>
      <c r="H471" s="90">
        <v>396</v>
      </c>
      <c r="I471" s="90">
        <v>396</v>
      </c>
      <c r="J471" s="90">
        <v>396</v>
      </c>
      <c r="K471" s="90">
        <v>396</v>
      </c>
      <c r="L471" s="231" t="s">
        <v>447</v>
      </c>
      <c r="M471" s="160"/>
    </row>
    <row r="472" spans="1:13" ht="38.25" x14ac:dyDescent="0.25">
      <c r="A472" s="307"/>
      <c r="B472" s="313"/>
      <c r="C472" s="230" t="s">
        <v>158</v>
      </c>
      <c r="D472" s="118" t="s">
        <v>157</v>
      </c>
      <c r="E472" s="90">
        <f>G472</f>
        <v>0</v>
      </c>
      <c r="F472" s="90">
        <f>G472+H472+I472+J472+K472</f>
        <v>0</v>
      </c>
      <c r="G472" s="90">
        <v>0</v>
      </c>
      <c r="H472" s="90">
        <v>0</v>
      </c>
      <c r="I472" s="90">
        <v>0</v>
      </c>
      <c r="J472" s="90">
        <v>0</v>
      </c>
      <c r="K472" s="90">
        <v>0</v>
      </c>
      <c r="L472" s="231" t="s">
        <v>447</v>
      </c>
      <c r="M472" s="160"/>
    </row>
    <row r="473" spans="1:13" ht="38.25" x14ac:dyDescent="0.25">
      <c r="A473" s="308"/>
      <c r="B473" s="314"/>
      <c r="C473" s="231" t="s">
        <v>158</v>
      </c>
      <c r="D473" s="93" t="s">
        <v>62</v>
      </c>
      <c r="E473" s="83">
        <f>G473</f>
        <v>0</v>
      </c>
      <c r="F473" s="83">
        <f t="shared" ref="F473" si="408">G473+H473+I473+J473+K473</f>
        <v>0</v>
      </c>
      <c r="G473" s="83">
        <v>0</v>
      </c>
      <c r="H473" s="83">
        <v>0</v>
      </c>
      <c r="I473" s="83">
        <v>0</v>
      </c>
      <c r="J473" s="83">
        <v>0</v>
      </c>
      <c r="K473" s="83">
        <v>0</v>
      </c>
      <c r="L473" s="231" t="s">
        <v>447</v>
      </c>
      <c r="M473" s="160"/>
    </row>
    <row r="474" spans="1:13" ht="28.5" customHeight="1" x14ac:dyDescent="0.25">
      <c r="A474" s="306" t="s">
        <v>167</v>
      </c>
      <c r="B474" s="303" t="s">
        <v>455</v>
      </c>
      <c r="C474" s="230"/>
      <c r="D474" s="94" t="s">
        <v>60</v>
      </c>
      <c r="E474" s="32">
        <f>E475+E476+E477</f>
        <v>1802.8</v>
      </c>
      <c r="F474" s="32">
        <f t="shared" ref="F474:K474" si="409">F475+F476+F477</f>
        <v>9014</v>
      </c>
      <c r="G474" s="32">
        <f t="shared" si="409"/>
        <v>1802.8</v>
      </c>
      <c r="H474" s="32">
        <f t="shared" si="409"/>
        <v>1802.8</v>
      </c>
      <c r="I474" s="32">
        <f t="shared" si="409"/>
        <v>1802.8</v>
      </c>
      <c r="J474" s="32">
        <f t="shared" si="409"/>
        <v>1802.8</v>
      </c>
      <c r="K474" s="32">
        <f t="shared" si="409"/>
        <v>1802.8</v>
      </c>
      <c r="L474" s="45" t="s">
        <v>447</v>
      </c>
      <c r="M474" s="45"/>
    </row>
    <row r="475" spans="1:13" ht="38.25" x14ac:dyDescent="0.25">
      <c r="A475" s="307"/>
      <c r="B475" s="304"/>
      <c r="C475" s="230" t="s">
        <v>158</v>
      </c>
      <c r="D475" s="118" t="s">
        <v>156</v>
      </c>
      <c r="E475" s="90">
        <f>G475</f>
        <v>1802.8</v>
      </c>
      <c r="F475" s="90">
        <f>G475+H475+I475+J475+K475</f>
        <v>9014</v>
      </c>
      <c r="G475" s="90">
        <v>1802.8</v>
      </c>
      <c r="H475" s="90">
        <v>1802.8</v>
      </c>
      <c r="I475" s="90">
        <v>1802.8</v>
      </c>
      <c r="J475" s="90">
        <v>1802.8</v>
      </c>
      <c r="K475" s="90">
        <v>1802.8</v>
      </c>
      <c r="L475" s="231" t="s">
        <v>447</v>
      </c>
      <c r="M475" s="160"/>
    </row>
    <row r="476" spans="1:13" ht="38.25" x14ac:dyDescent="0.25">
      <c r="A476" s="307"/>
      <c r="B476" s="304"/>
      <c r="C476" s="230" t="s">
        <v>158</v>
      </c>
      <c r="D476" s="118" t="s">
        <v>157</v>
      </c>
      <c r="E476" s="90">
        <f>G476</f>
        <v>0</v>
      </c>
      <c r="F476" s="90">
        <f>G476+H476+I476+J476+K476</f>
        <v>0</v>
      </c>
      <c r="G476" s="90">
        <v>0</v>
      </c>
      <c r="H476" s="90">
        <v>0</v>
      </c>
      <c r="I476" s="90">
        <v>0</v>
      </c>
      <c r="J476" s="90">
        <v>0</v>
      </c>
      <c r="K476" s="90">
        <v>0</v>
      </c>
      <c r="L476" s="231" t="s">
        <v>447</v>
      </c>
      <c r="M476" s="160"/>
    </row>
    <row r="477" spans="1:13" ht="38.25" x14ac:dyDescent="0.25">
      <c r="A477" s="308"/>
      <c r="B477" s="305"/>
      <c r="C477" s="231" t="s">
        <v>158</v>
      </c>
      <c r="D477" s="93" t="s">
        <v>62</v>
      </c>
      <c r="E477" s="83">
        <f>G477</f>
        <v>0</v>
      </c>
      <c r="F477" s="83">
        <f t="shared" ref="F477" si="410">G477+H477+I477+J477+K477</f>
        <v>0</v>
      </c>
      <c r="G477" s="83">
        <v>0</v>
      </c>
      <c r="H477" s="83">
        <v>0</v>
      </c>
      <c r="I477" s="83">
        <v>0</v>
      </c>
      <c r="J477" s="83">
        <v>0</v>
      </c>
      <c r="K477" s="83">
        <v>0</v>
      </c>
      <c r="L477" s="231" t="s">
        <v>447</v>
      </c>
      <c r="M477" s="160"/>
    </row>
    <row r="478" spans="1:13" ht="28.5" customHeight="1" x14ac:dyDescent="0.25">
      <c r="A478" s="306" t="s">
        <v>76</v>
      </c>
      <c r="B478" s="312" t="s">
        <v>299</v>
      </c>
      <c r="C478" s="230"/>
      <c r="D478" s="94" t="s">
        <v>60</v>
      </c>
      <c r="E478" s="32">
        <f>E479+E480+E481</f>
        <v>0</v>
      </c>
      <c r="F478" s="32">
        <f t="shared" ref="F478:K478" si="411">F479+F480+F481</f>
        <v>0</v>
      </c>
      <c r="G478" s="32">
        <f t="shared" si="411"/>
        <v>0</v>
      </c>
      <c r="H478" s="32">
        <f t="shared" si="411"/>
        <v>0</v>
      </c>
      <c r="I478" s="32">
        <f t="shared" si="411"/>
        <v>0</v>
      </c>
      <c r="J478" s="32">
        <f t="shared" si="411"/>
        <v>0</v>
      </c>
      <c r="K478" s="32">
        <f t="shared" si="411"/>
        <v>0</v>
      </c>
      <c r="L478" s="45" t="s">
        <v>447</v>
      </c>
      <c r="M478" s="45"/>
    </row>
    <row r="479" spans="1:13" ht="38.25" x14ac:dyDescent="0.25">
      <c r="A479" s="307"/>
      <c r="B479" s="313"/>
      <c r="C479" s="230" t="s">
        <v>158</v>
      </c>
      <c r="D479" s="118" t="s">
        <v>156</v>
      </c>
      <c r="E479" s="90">
        <f>G479</f>
        <v>0</v>
      </c>
      <c r="F479" s="90">
        <f>G479+H479+I479+J479+K479</f>
        <v>0</v>
      </c>
      <c r="G479" s="90">
        <v>0</v>
      </c>
      <c r="H479" s="90">
        <v>0</v>
      </c>
      <c r="I479" s="90">
        <v>0</v>
      </c>
      <c r="J479" s="90">
        <v>0</v>
      </c>
      <c r="K479" s="90">
        <v>0</v>
      </c>
      <c r="L479" s="231" t="s">
        <v>447</v>
      </c>
      <c r="M479" s="160"/>
    </row>
    <row r="480" spans="1:13" ht="38.25" x14ac:dyDescent="0.25">
      <c r="A480" s="307"/>
      <c r="B480" s="313"/>
      <c r="C480" s="230" t="s">
        <v>158</v>
      </c>
      <c r="D480" s="118" t="s">
        <v>157</v>
      </c>
      <c r="E480" s="90">
        <f>G480</f>
        <v>0</v>
      </c>
      <c r="F480" s="90">
        <f>G480+H480+I480+J480+K480</f>
        <v>0</v>
      </c>
      <c r="G480" s="90">
        <v>0</v>
      </c>
      <c r="H480" s="90">
        <v>0</v>
      </c>
      <c r="I480" s="90">
        <v>0</v>
      </c>
      <c r="J480" s="90">
        <v>0</v>
      </c>
      <c r="K480" s="90">
        <v>0</v>
      </c>
      <c r="L480" s="231" t="s">
        <v>447</v>
      </c>
      <c r="M480" s="160"/>
    </row>
    <row r="481" spans="1:13" ht="38.25" x14ac:dyDescent="0.25">
      <c r="A481" s="308"/>
      <c r="B481" s="314"/>
      <c r="C481" s="231" t="s">
        <v>158</v>
      </c>
      <c r="D481" s="93" t="s">
        <v>62</v>
      </c>
      <c r="E481" s="83">
        <f>G481</f>
        <v>0</v>
      </c>
      <c r="F481" s="83">
        <f t="shared" ref="F481" si="412">G481+H481+I481+J481+K481</f>
        <v>0</v>
      </c>
      <c r="G481" s="83">
        <v>0</v>
      </c>
      <c r="H481" s="83">
        <v>0</v>
      </c>
      <c r="I481" s="83">
        <v>0</v>
      </c>
      <c r="J481" s="83">
        <v>0</v>
      </c>
      <c r="K481" s="83">
        <v>0</v>
      </c>
      <c r="L481" s="231" t="s">
        <v>447</v>
      </c>
      <c r="M481" s="160"/>
    </row>
    <row r="482" spans="1:13" ht="28.5" customHeight="1" x14ac:dyDescent="0.25">
      <c r="A482" s="306" t="s">
        <v>171</v>
      </c>
      <c r="B482" s="312" t="s">
        <v>300</v>
      </c>
      <c r="C482" s="230"/>
      <c r="D482" s="94" t="s">
        <v>60</v>
      </c>
      <c r="E482" s="32">
        <f>E483+E484+E485</f>
        <v>0</v>
      </c>
      <c r="F482" s="32">
        <f t="shared" ref="F482:K482" si="413">F483+F484+F485</f>
        <v>0</v>
      </c>
      <c r="G482" s="32">
        <f t="shared" si="413"/>
        <v>0</v>
      </c>
      <c r="H482" s="32">
        <f t="shared" si="413"/>
        <v>0</v>
      </c>
      <c r="I482" s="32">
        <f t="shared" si="413"/>
        <v>0</v>
      </c>
      <c r="J482" s="32">
        <f t="shared" si="413"/>
        <v>0</v>
      </c>
      <c r="K482" s="32">
        <f t="shared" si="413"/>
        <v>0</v>
      </c>
      <c r="L482" s="45" t="s">
        <v>447</v>
      </c>
      <c r="M482" s="45"/>
    </row>
    <row r="483" spans="1:13" ht="38.25" x14ac:dyDescent="0.25">
      <c r="A483" s="307"/>
      <c r="B483" s="313"/>
      <c r="C483" s="230" t="s">
        <v>158</v>
      </c>
      <c r="D483" s="118" t="s">
        <v>156</v>
      </c>
      <c r="E483" s="90">
        <f>G483</f>
        <v>0</v>
      </c>
      <c r="F483" s="90">
        <f>G483+H483+I483+J483+K483</f>
        <v>0</v>
      </c>
      <c r="G483" s="90">
        <v>0</v>
      </c>
      <c r="H483" s="90">
        <v>0</v>
      </c>
      <c r="I483" s="90">
        <v>0</v>
      </c>
      <c r="J483" s="90">
        <v>0</v>
      </c>
      <c r="K483" s="90">
        <v>0</v>
      </c>
      <c r="L483" s="231" t="s">
        <v>447</v>
      </c>
      <c r="M483" s="160"/>
    </row>
    <row r="484" spans="1:13" ht="38.25" x14ac:dyDescent="0.25">
      <c r="A484" s="307"/>
      <c r="B484" s="313"/>
      <c r="C484" s="230" t="s">
        <v>158</v>
      </c>
      <c r="D484" s="118" t="s">
        <v>157</v>
      </c>
      <c r="E484" s="90">
        <f>G484</f>
        <v>0</v>
      </c>
      <c r="F484" s="90">
        <f>G484+H484+I484+J484+K484</f>
        <v>0</v>
      </c>
      <c r="G484" s="90">
        <v>0</v>
      </c>
      <c r="H484" s="90">
        <v>0</v>
      </c>
      <c r="I484" s="90">
        <v>0</v>
      </c>
      <c r="J484" s="90">
        <v>0</v>
      </c>
      <c r="K484" s="90">
        <v>0</v>
      </c>
      <c r="L484" s="231" t="s">
        <v>447</v>
      </c>
      <c r="M484" s="160"/>
    </row>
    <row r="485" spans="1:13" ht="38.25" x14ac:dyDescent="0.25">
      <c r="A485" s="308"/>
      <c r="B485" s="314"/>
      <c r="C485" s="231" t="s">
        <v>158</v>
      </c>
      <c r="D485" s="93" t="s">
        <v>62</v>
      </c>
      <c r="E485" s="83">
        <f>G485</f>
        <v>0</v>
      </c>
      <c r="F485" s="83">
        <f t="shared" ref="F485" si="414">G485+H485+I485+J485+K485</f>
        <v>0</v>
      </c>
      <c r="G485" s="83">
        <v>0</v>
      </c>
      <c r="H485" s="83">
        <v>0</v>
      </c>
      <c r="I485" s="83">
        <v>0</v>
      </c>
      <c r="J485" s="83">
        <v>0</v>
      </c>
      <c r="K485" s="83">
        <v>0</v>
      </c>
      <c r="L485" s="231" t="s">
        <v>447</v>
      </c>
      <c r="M485" s="160"/>
    </row>
    <row r="486" spans="1:13" ht="28.5" customHeight="1" x14ac:dyDescent="0.25">
      <c r="A486" s="357" t="s">
        <v>322</v>
      </c>
      <c r="B486" s="332" t="s">
        <v>301</v>
      </c>
      <c r="C486" s="332"/>
      <c r="D486" s="38" t="s">
        <v>15</v>
      </c>
      <c r="E486" s="84">
        <f>E487+E488+E489</f>
        <v>2818.2</v>
      </c>
      <c r="F486" s="84">
        <f t="shared" ref="F486:K486" si="415">F487+F488+F489</f>
        <v>14091</v>
      </c>
      <c r="G486" s="84">
        <f t="shared" si="415"/>
        <v>2818.2</v>
      </c>
      <c r="H486" s="84">
        <f t="shared" si="415"/>
        <v>2818.2</v>
      </c>
      <c r="I486" s="84">
        <f t="shared" si="415"/>
        <v>2818.2</v>
      </c>
      <c r="J486" s="84">
        <f t="shared" si="415"/>
        <v>2818.2</v>
      </c>
      <c r="K486" s="84">
        <f t="shared" si="415"/>
        <v>2818.2</v>
      </c>
      <c r="L486" s="89"/>
      <c r="M486" s="89"/>
    </row>
    <row r="487" spans="1:13" ht="38.25" x14ac:dyDescent="0.25">
      <c r="A487" s="358"/>
      <c r="B487" s="333"/>
      <c r="C487" s="333"/>
      <c r="D487" s="89" t="s">
        <v>156</v>
      </c>
      <c r="E487" s="41">
        <f>E491+E495+E499+E503+E507+E511+E515+E519+E523+E527</f>
        <v>2818.2</v>
      </c>
      <c r="F487" s="41">
        <f>F491+F495+F499+F503+F507+F511+F515+F519+F523+F527</f>
        <v>14091</v>
      </c>
      <c r="G487" s="41">
        <f t="shared" ref="G487:K487" si="416">G491+G495+G499+G503+G507+G511+G515+G519+G523+G527</f>
        <v>2818.2</v>
      </c>
      <c r="H487" s="41">
        <f t="shared" si="416"/>
        <v>2818.2</v>
      </c>
      <c r="I487" s="41">
        <f t="shared" si="416"/>
        <v>2818.2</v>
      </c>
      <c r="J487" s="41">
        <f t="shared" si="416"/>
        <v>2818.2</v>
      </c>
      <c r="K487" s="41">
        <f t="shared" si="416"/>
        <v>2818.2</v>
      </c>
      <c r="L487" s="89"/>
      <c r="M487" s="89"/>
    </row>
    <row r="488" spans="1:13" ht="38.25" x14ac:dyDescent="0.25">
      <c r="A488" s="358"/>
      <c r="B488" s="333"/>
      <c r="C488" s="333"/>
      <c r="D488" s="99" t="s">
        <v>157</v>
      </c>
      <c r="E488" s="100">
        <f>E492+E496+E500+E504+E508+E512+E516+E520+E524+E528</f>
        <v>0</v>
      </c>
      <c r="F488" s="100">
        <f t="shared" ref="F488:K488" si="417">F492+F496+F500+F504+F508</f>
        <v>0</v>
      </c>
      <c r="G488" s="100">
        <f t="shared" si="417"/>
        <v>0</v>
      </c>
      <c r="H488" s="100">
        <f t="shared" si="417"/>
        <v>0</v>
      </c>
      <c r="I488" s="100">
        <f t="shared" si="417"/>
        <v>0</v>
      </c>
      <c r="J488" s="100">
        <f t="shared" si="417"/>
        <v>0</v>
      </c>
      <c r="K488" s="100">
        <f t="shared" si="417"/>
        <v>0</v>
      </c>
      <c r="L488" s="106"/>
      <c r="M488" s="80"/>
    </row>
    <row r="489" spans="1:13" ht="38.25" x14ac:dyDescent="0.25">
      <c r="A489" s="359"/>
      <c r="B489" s="334"/>
      <c r="C489" s="334"/>
      <c r="D489" s="95" t="s">
        <v>62</v>
      </c>
      <c r="E489" s="47">
        <f>E493+E497+E501+E505+E509+E513+E517+E521+E525+E529</f>
        <v>0</v>
      </c>
      <c r="F489" s="47">
        <f t="shared" ref="F489:K489" si="418">F493+F497+F501+F505+F509+F513+F517+F521+F525+F529</f>
        <v>0</v>
      </c>
      <c r="G489" s="47">
        <f t="shared" si="418"/>
        <v>0</v>
      </c>
      <c r="H489" s="47">
        <f t="shared" si="418"/>
        <v>0</v>
      </c>
      <c r="I489" s="47">
        <f t="shared" si="418"/>
        <v>0</v>
      </c>
      <c r="J489" s="47">
        <f t="shared" si="418"/>
        <v>0</v>
      </c>
      <c r="K489" s="47">
        <f t="shared" si="418"/>
        <v>0</v>
      </c>
      <c r="L489" s="107"/>
      <c r="M489" s="46"/>
    </row>
    <row r="490" spans="1:13" ht="28.5" customHeight="1" x14ac:dyDescent="0.25">
      <c r="A490" s="306" t="s">
        <v>80</v>
      </c>
      <c r="B490" s="312" t="s">
        <v>302</v>
      </c>
      <c r="C490" s="159"/>
      <c r="D490" s="94" t="s">
        <v>60</v>
      </c>
      <c r="E490" s="32">
        <f>E491+E492+E493</f>
        <v>0</v>
      </c>
      <c r="F490" s="32">
        <f t="shared" ref="F490:K490" si="419">F491+F492+F493</f>
        <v>0</v>
      </c>
      <c r="G490" s="32">
        <f t="shared" si="419"/>
        <v>0</v>
      </c>
      <c r="H490" s="32">
        <f t="shared" si="419"/>
        <v>0</v>
      </c>
      <c r="I490" s="32">
        <f t="shared" si="419"/>
        <v>0</v>
      </c>
      <c r="J490" s="32">
        <f t="shared" si="419"/>
        <v>0</v>
      </c>
      <c r="K490" s="32">
        <f t="shared" si="419"/>
        <v>0</v>
      </c>
      <c r="L490" s="45" t="s">
        <v>447</v>
      </c>
      <c r="M490" s="45"/>
    </row>
    <row r="491" spans="1:13" ht="38.25" x14ac:dyDescent="0.25">
      <c r="A491" s="307"/>
      <c r="B491" s="313"/>
      <c r="C491" s="159" t="s">
        <v>158</v>
      </c>
      <c r="D491" s="118" t="s">
        <v>156</v>
      </c>
      <c r="E491" s="90">
        <f>G491</f>
        <v>0</v>
      </c>
      <c r="F491" s="90">
        <f>G491+H491+I491+J491+K491</f>
        <v>0</v>
      </c>
      <c r="G491" s="90">
        <v>0</v>
      </c>
      <c r="H491" s="90">
        <v>0</v>
      </c>
      <c r="I491" s="90">
        <v>0</v>
      </c>
      <c r="J491" s="90">
        <v>0</v>
      </c>
      <c r="K491" s="90">
        <v>0</v>
      </c>
      <c r="L491" s="231" t="s">
        <v>447</v>
      </c>
      <c r="M491" s="160"/>
    </row>
    <row r="492" spans="1:13" ht="38.25" x14ac:dyDescent="0.25">
      <c r="A492" s="307"/>
      <c r="B492" s="313"/>
      <c r="C492" s="159" t="s">
        <v>158</v>
      </c>
      <c r="D492" s="118" t="s">
        <v>157</v>
      </c>
      <c r="E492" s="90">
        <f>G492</f>
        <v>0</v>
      </c>
      <c r="F492" s="90">
        <f>G492+H492+I492+J492+K492</f>
        <v>0</v>
      </c>
      <c r="G492" s="90">
        <v>0</v>
      </c>
      <c r="H492" s="90">
        <v>0</v>
      </c>
      <c r="I492" s="90">
        <v>0</v>
      </c>
      <c r="J492" s="90">
        <v>0</v>
      </c>
      <c r="K492" s="90">
        <v>0</v>
      </c>
      <c r="L492" s="231" t="s">
        <v>447</v>
      </c>
      <c r="M492" s="160"/>
    </row>
    <row r="493" spans="1:13" ht="38.25" x14ac:dyDescent="0.25">
      <c r="A493" s="308"/>
      <c r="B493" s="314"/>
      <c r="C493" s="160" t="s">
        <v>158</v>
      </c>
      <c r="D493" s="93" t="s">
        <v>62</v>
      </c>
      <c r="E493" s="83">
        <f>G493</f>
        <v>0</v>
      </c>
      <c r="F493" s="83">
        <f t="shared" ref="F493" si="420">G493+H493+I493+J493+K493</f>
        <v>0</v>
      </c>
      <c r="G493" s="83">
        <v>0</v>
      </c>
      <c r="H493" s="83">
        <v>0</v>
      </c>
      <c r="I493" s="83">
        <v>0</v>
      </c>
      <c r="J493" s="83">
        <v>0</v>
      </c>
      <c r="K493" s="83">
        <v>0</v>
      </c>
      <c r="L493" s="231" t="s">
        <v>447</v>
      </c>
      <c r="M493" s="160"/>
    </row>
    <row r="494" spans="1:13" ht="27.75" customHeight="1" x14ac:dyDescent="0.25">
      <c r="A494" s="306" t="s">
        <v>81</v>
      </c>
      <c r="B494" s="303" t="s">
        <v>448</v>
      </c>
      <c r="C494" s="159"/>
      <c r="D494" s="94" t="s">
        <v>60</v>
      </c>
      <c r="E494" s="32">
        <f>E495+E496+E497</f>
        <v>50</v>
      </c>
      <c r="F494" s="32">
        <f t="shared" ref="F494:K494" si="421">F495+F496+F497</f>
        <v>250</v>
      </c>
      <c r="G494" s="32">
        <f t="shared" si="421"/>
        <v>50</v>
      </c>
      <c r="H494" s="32">
        <f t="shared" si="421"/>
        <v>50</v>
      </c>
      <c r="I494" s="32">
        <f t="shared" si="421"/>
        <v>50</v>
      </c>
      <c r="J494" s="32">
        <f t="shared" si="421"/>
        <v>50</v>
      </c>
      <c r="K494" s="32">
        <f t="shared" si="421"/>
        <v>50</v>
      </c>
      <c r="L494" s="45" t="s">
        <v>447</v>
      </c>
      <c r="M494" s="45"/>
    </row>
    <row r="495" spans="1:13" ht="38.25" x14ac:dyDescent="0.25">
      <c r="A495" s="307"/>
      <c r="B495" s="304"/>
      <c r="C495" s="159" t="s">
        <v>158</v>
      </c>
      <c r="D495" s="118" t="s">
        <v>156</v>
      </c>
      <c r="E495" s="90">
        <f>G495</f>
        <v>50</v>
      </c>
      <c r="F495" s="90">
        <f>G495+H495+I495+J495+K495</f>
        <v>250</v>
      </c>
      <c r="G495" s="90">
        <v>50</v>
      </c>
      <c r="H495" s="90">
        <v>50</v>
      </c>
      <c r="I495" s="90">
        <v>50</v>
      </c>
      <c r="J495" s="90">
        <v>50</v>
      </c>
      <c r="K495" s="90">
        <v>50</v>
      </c>
      <c r="L495" s="231" t="s">
        <v>447</v>
      </c>
      <c r="M495" s="160"/>
    </row>
    <row r="496" spans="1:13" ht="38.25" x14ac:dyDescent="0.25">
      <c r="A496" s="307"/>
      <c r="B496" s="304"/>
      <c r="C496" s="159" t="s">
        <v>158</v>
      </c>
      <c r="D496" s="118" t="s">
        <v>157</v>
      </c>
      <c r="E496" s="90">
        <f>G496</f>
        <v>0</v>
      </c>
      <c r="F496" s="90">
        <f>G496+H496+I496+J496+K496</f>
        <v>0</v>
      </c>
      <c r="G496" s="90">
        <v>0</v>
      </c>
      <c r="H496" s="90">
        <v>0</v>
      </c>
      <c r="I496" s="90">
        <v>0</v>
      </c>
      <c r="J496" s="90">
        <v>0</v>
      </c>
      <c r="K496" s="90">
        <v>0</v>
      </c>
      <c r="L496" s="231" t="s">
        <v>447</v>
      </c>
      <c r="M496" s="160"/>
    </row>
    <row r="497" spans="1:13" ht="38.25" x14ac:dyDescent="0.25">
      <c r="A497" s="308"/>
      <c r="B497" s="305"/>
      <c r="C497" s="160" t="s">
        <v>158</v>
      </c>
      <c r="D497" s="93" t="s">
        <v>62</v>
      </c>
      <c r="E497" s="83">
        <f>G497</f>
        <v>0</v>
      </c>
      <c r="F497" s="83">
        <f t="shared" ref="F497" si="422">G497+H497+I497+J497+K497</f>
        <v>0</v>
      </c>
      <c r="G497" s="83">
        <v>0</v>
      </c>
      <c r="H497" s="83">
        <v>0</v>
      </c>
      <c r="I497" s="83">
        <v>0</v>
      </c>
      <c r="J497" s="83">
        <v>0</v>
      </c>
      <c r="K497" s="83">
        <v>0</v>
      </c>
      <c r="L497" s="231" t="s">
        <v>447</v>
      </c>
      <c r="M497" s="160"/>
    </row>
    <row r="498" spans="1:13" ht="28.5" customHeight="1" x14ac:dyDescent="0.25">
      <c r="A498" s="306" t="s">
        <v>82</v>
      </c>
      <c r="B498" s="303" t="s">
        <v>457</v>
      </c>
      <c r="C498" s="159"/>
      <c r="D498" s="94" t="s">
        <v>60</v>
      </c>
      <c r="E498" s="32">
        <f>E499+E500+E501</f>
        <v>300</v>
      </c>
      <c r="F498" s="32">
        <f t="shared" ref="F498:K498" si="423">F499+F500+F501</f>
        <v>1500</v>
      </c>
      <c r="G498" s="32">
        <f t="shared" si="423"/>
        <v>300</v>
      </c>
      <c r="H498" s="32">
        <f t="shared" si="423"/>
        <v>300</v>
      </c>
      <c r="I498" s="32">
        <f t="shared" si="423"/>
        <v>300</v>
      </c>
      <c r="J498" s="32">
        <f t="shared" si="423"/>
        <v>300</v>
      </c>
      <c r="K498" s="32">
        <f t="shared" si="423"/>
        <v>300</v>
      </c>
      <c r="L498" s="45" t="s">
        <v>447</v>
      </c>
      <c r="M498" s="45"/>
    </row>
    <row r="499" spans="1:13" ht="38.25" x14ac:dyDescent="0.25">
      <c r="A499" s="307"/>
      <c r="B499" s="304"/>
      <c r="C499" s="159" t="s">
        <v>158</v>
      </c>
      <c r="D499" s="118" t="s">
        <v>156</v>
      </c>
      <c r="E499" s="90">
        <f>G499</f>
        <v>300</v>
      </c>
      <c r="F499" s="90">
        <f>G499+H499+I499+J499+K499</f>
        <v>1500</v>
      </c>
      <c r="G499" s="90">
        <v>300</v>
      </c>
      <c r="H499" s="90">
        <v>300</v>
      </c>
      <c r="I499" s="90">
        <v>300</v>
      </c>
      <c r="J499" s="90">
        <v>300</v>
      </c>
      <c r="K499" s="90">
        <v>300</v>
      </c>
      <c r="L499" s="231" t="s">
        <v>447</v>
      </c>
      <c r="M499" s="160"/>
    </row>
    <row r="500" spans="1:13" ht="38.25" x14ac:dyDescent="0.25">
      <c r="A500" s="307"/>
      <c r="B500" s="304"/>
      <c r="C500" s="159" t="s">
        <v>158</v>
      </c>
      <c r="D500" s="118" t="s">
        <v>157</v>
      </c>
      <c r="E500" s="90">
        <f>G500</f>
        <v>0</v>
      </c>
      <c r="F500" s="90">
        <f>G500+H500+I500+J500+K500</f>
        <v>0</v>
      </c>
      <c r="G500" s="90">
        <v>0</v>
      </c>
      <c r="H500" s="90">
        <v>0</v>
      </c>
      <c r="I500" s="90">
        <v>0</v>
      </c>
      <c r="J500" s="90">
        <v>0</v>
      </c>
      <c r="K500" s="90">
        <v>0</v>
      </c>
      <c r="L500" s="231" t="s">
        <v>447</v>
      </c>
      <c r="M500" s="160"/>
    </row>
    <row r="501" spans="1:13" ht="38.25" x14ac:dyDescent="0.25">
      <c r="A501" s="308"/>
      <c r="B501" s="305"/>
      <c r="C501" s="160" t="s">
        <v>158</v>
      </c>
      <c r="D501" s="93" t="s">
        <v>62</v>
      </c>
      <c r="E501" s="83">
        <f>G501</f>
        <v>0</v>
      </c>
      <c r="F501" s="83">
        <f t="shared" ref="F501" si="424">G501+H501+I501+J501+K501</f>
        <v>0</v>
      </c>
      <c r="G501" s="83">
        <v>0</v>
      </c>
      <c r="H501" s="83">
        <v>0</v>
      </c>
      <c r="I501" s="83">
        <v>0</v>
      </c>
      <c r="J501" s="83">
        <v>0</v>
      </c>
      <c r="K501" s="83">
        <v>0</v>
      </c>
      <c r="L501" s="231" t="s">
        <v>447</v>
      </c>
      <c r="M501" s="160"/>
    </row>
    <row r="502" spans="1:13" ht="33" customHeight="1" x14ac:dyDescent="0.25">
      <c r="A502" s="306" t="s">
        <v>303</v>
      </c>
      <c r="B502" s="303" t="s">
        <v>449</v>
      </c>
      <c r="C502" s="159"/>
      <c r="D502" s="94" t="s">
        <v>60</v>
      </c>
      <c r="E502" s="32">
        <f>E503+E504+E505</f>
        <v>900</v>
      </c>
      <c r="F502" s="32">
        <f t="shared" ref="F502:K502" si="425">F503+F504+F505</f>
        <v>4500</v>
      </c>
      <c r="G502" s="32">
        <f t="shared" si="425"/>
        <v>900</v>
      </c>
      <c r="H502" s="32">
        <f t="shared" si="425"/>
        <v>900</v>
      </c>
      <c r="I502" s="32">
        <f t="shared" si="425"/>
        <v>900</v>
      </c>
      <c r="J502" s="32">
        <f t="shared" si="425"/>
        <v>900</v>
      </c>
      <c r="K502" s="32">
        <f t="shared" si="425"/>
        <v>900</v>
      </c>
      <c r="L502" s="45" t="s">
        <v>447</v>
      </c>
      <c r="M502" s="45"/>
    </row>
    <row r="503" spans="1:13" ht="38.25" x14ac:dyDescent="0.25">
      <c r="A503" s="307"/>
      <c r="B503" s="304"/>
      <c r="C503" s="159" t="s">
        <v>158</v>
      </c>
      <c r="D503" s="118" t="s">
        <v>156</v>
      </c>
      <c r="E503" s="90">
        <f>G503</f>
        <v>900</v>
      </c>
      <c r="F503" s="90">
        <f>G503+H503+I503+J503+K503</f>
        <v>4500</v>
      </c>
      <c r="G503" s="90">
        <v>900</v>
      </c>
      <c r="H503" s="90">
        <v>900</v>
      </c>
      <c r="I503" s="90">
        <v>900</v>
      </c>
      <c r="J503" s="90">
        <v>900</v>
      </c>
      <c r="K503" s="90">
        <v>900</v>
      </c>
      <c r="L503" s="231" t="s">
        <v>447</v>
      </c>
      <c r="M503" s="160"/>
    </row>
    <row r="504" spans="1:13" ht="38.25" x14ac:dyDescent="0.25">
      <c r="A504" s="307"/>
      <c r="B504" s="304"/>
      <c r="C504" s="159" t="s">
        <v>158</v>
      </c>
      <c r="D504" s="118" t="s">
        <v>157</v>
      </c>
      <c r="E504" s="90">
        <f>G504</f>
        <v>0</v>
      </c>
      <c r="F504" s="90">
        <f>G504+H504+I504+J504+K504</f>
        <v>0</v>
      </c>
      <c r="G504" s="90">
        <v>0</v>
      </c>
      <c r="H504" s="90">
        <v>0</v>
      </c>
      <c r="I504" s="90">
        <v>0</v>
      </c>
      <c r="J504" s="90">
        <v>0</v>
      </c>
      <c r="K504" s="90">
        <v>0</v>
      </c>
      <c r="L504" s="231" t="s">
        <v>447</v>
      </c>
      <c r="M504" s="160"/>
    </row>
    <row r="505" spans="1:13" ht="34.5" customHeight="1" x14ac:dyDescent="0.25">
      <c r="A505" s="308"/>
      <c r="B505" s="305"/>
      <c r="C505" s="160" t="s">
        <v>158</v>
      </c>
      <c r="D505" s="93" t="s">
        <v>62</v>
      </c>
      <c r="E505" s="83">
        <f>G505</f>
        <v>0</v>
      </c>
      <c r="F505" s="83">
        <f t="shared" ref="F505" si="426">G505+H505+I505+J505+K505</f>
        <v>0</v>
      </c>
      <c r="G505" s="83">
        <v>0</v>
      </c>
      <c r="H505" s="83">
        <v>0</v>
      </c>
      <c r="I505" s="83">
        <v>0</v>
      </c>
      <c r="J505" s="83">
        <v>0</v>
      </c>
      <c r="K505" s="83">
        <v>0</v>
      </c>
      <c r="L505" s="231" t="s">
        <v>447</v>
      </c>
      <c r="M505" s="160"/>
    </row>
    <row r="506" spans="1:13" ht="28.5" customHeight="1" x14ac:dyDescent="0.25">
      <c r="A506" s="306" t="s">
        <v>304</v>
      </c>
      <c r="B506" s="312" t="s">
        <v>305</v>
      </c>
      <c r="C506" s="159"/>
      <c r="D506" s="94" t="s">
        <v>60</v>
      </c>
      <c r="E506" s="32">
        <f>E507+E508+E509</f>
        <v>0</v>
      </c>
      <c r="F506" s="32">
        <f t="shared" ref="F506:K506" si="427">F507+F508+F509</f>
        <v>0</v>
      </c>
      <c r="G506" s="32">
        <f t="shared" si="427"/>
        <v>0</v>
      </c>
      <c r="H506" s="32">
        <f t="shared" si="427"/>
        <v>0</v>
      </c>
      <c r="I506" s="32">
        <f t="shared" si="427"/>
        <v>0</v>
      </c>
      <c r="J506" s="32">
        <f t="shared" si="427"/>
        <v>0</v>
      </c>
      <c r="K506" s="32">
        <f t="shared" si="427"/>
        <v>0</v>
      </c>
      <c r="L506" s="45" t="s">
        <v>447</v>
      </c>
      <c r="M506" s="45"/>
    </row>
    <row r="507" spans="1:13" ht="38.25" x14ac:dyDescent="0.25">
      <c r="A507" s="307"/>
      <c r="B507" s="313"/>
      <c r="C507" s="159" t="s">
        <v>158</v>
      </c>
      <c r="D507" s="118" t="s">
        <v>156</v>
      </c>
      <c r="E507" s="90">
        <f>G507</f>
        <v>0</v>
      </c>
      <c r="F507" s="90">
        <f>G507+H507+I507+J507+K507</f>
        <v>0</v>
      </c>
      <c r="G507" s="90">
        <v>0</v>
      </c>
      <c r="H507" s="90">
        <v>0</v>
      </c>
      <c r="I507" s="90">
        <v>0</v>
      </c>
      <c r="J507" s="90">
        <v>0</v>
      </c>
      <c r="K507" s="90">
        <v>0</v>
      </c>
      <c r="L507" s="231" t="s">
        <v>447</v>
      </c>
      <c r="M507" s="160"/>
    </row>
    <row r="508" spans="1:13" ht="38.25" x14ac:dyDescent="0.25">
      <c r="A508" s="307"/>
      <c r="B508" s="313"/>
      <c r="C508" s="159" t="s">
        <v>158</v>
      </c>
      <c r="D508" s="118" t="s">
        <v>157</v>
      </c>
      <c r="E508" s="90">
        <f>G508</f>
        <v>0</v>
      </c>
      <c r="F508" s="90">
        <f>G508+H508+I508+J508+K508</f>
        <v>0</v>
      </c>
      <c r="G508" s="90">
        <v>0</v>
      </c>
      <c r="H508" s="90">
        <v>0</v>
      </c>
      <c r="I508" s="90">
        <v>0</v>
      </c>
      <c r="J508" s="90">
        <v>0</v>
      </c>
      <c r="K508" s="90">
        <v>0</v>
      </c>
      <c r="L508" s="231" t="s">
        <v>447</v>
      </c>
      <c r="M508" s="160"/>
    </row>
    <row r="509" spans="1:13" ht="38.25" x14ac:dyDescent="0.25">
      <c r="A509" s="308"/>
      <c r="B509" s="314"/>
      <c r="C509" s="160" t="s">
        <v>158</v>
      </c>
      <c r="D509" s="93" t="s">
        <v>62</v>
      </c>
      <c r="E509" s="83">
        <f>G509</f>
        <v>0</v>
      </c>
      <c r="F509" s="83">
        <f t="shared" ref="F509" si="428">G509+H509+I509+J509+K509</f>
        <v>0</v>
      </c>
      <c r="G509" s="83">
        <v>0</v>
      </c>
      <c r="H509" s="83">
        <v>0</v>
      </c>
      <c r="I509" s="83">
        <v>0</v>
      </c>
      <c r="J509" s="83">
        <v>0</v>
      </c>
      <c r="K509" s="83">
        <v>0</v>
      </c>
      <c r="L509" s="231" t="s">
        <v>447</v>
      </c>
      <c r="M509" s="160"/>
    </row>
    <row r="510" spans="1:13" ht="28.5" customHeight="1" x14ac:dyDescent="0.25">
      <c r="A510" s="306" t="s">
        <v>306</v>
      </c>
      <c r="B510" s="312" t="s">
        <v>307</v>
      </c>
      <c r="C510" s="159"/>
      <c r="D510" s="94" t="s">
        <v>60</v>
      </c>
      <c r="E510" s="32">
        <f>E511+E512+E513</f>
        <v>0</v>
      </c>
      <c r="F510" s="32">
        <f t="shared" ref="F510:K510" si="429">F511+F512+F513</f>
        <v>0</v>
      </c>
      <c r="G510" s="32">
        <f t="shared" si="429"/>
        <v>0</v>
      </c>
      <c r="H510" s="32">
        <f t="shared" si="429"/>
        <v>0</v>
      </c>
      <c r="I510" s="32">
        <f t="shared" si="429"/>
        <v>0</v>
      </c>
      <c r="J510" s="32">
        <f t="shared" si="429"/>
        <v>0</v>
      </c>
      <c r="K510" s="32">
        <f t="shared" si="429"/>
        <v>0</v>
      </c>
      <c r="L510" s="45" t="s">
        <v>447</v>
      </c>
      <c r="M510" s="45"/>
    </row>
    <row r="511" spans="1:13" ht="38.25" x14ac:dyDescent="0.25">
      <c r="A511" s="307"/>
      <c r="B511" s="313"/>
      <c r="C511" s="159" t="s">
        <v>158</v>
      </c>
      <c r="D511" s="118" t="s">
        <v>156</v>
      </c>
      <c r="E511" s="90">
        <f>G511</f>
        <v>0</v>
      </c>
      <c r="F511" s="90">
        <f>G511+H511+I511+J511+K511</f>
        <v>0</v>
      </c>
      <c r="G511" s="90">
        <v>0</v>
      </c>
      <c r="H511" s="90">
        <v>0</v>
      </c>
      <c r="I511" s="90">
        <v>0</v>
      </c>
      <c r="J511" s="90">
        <v>0</v>
      </c>
      <c r="K511" s="90">
        <v>0</v>
      </c>
      <c r="L511" s="231" t="s">
        <v>447</v>
      </c>
      <c r="M511" s="160"/>
    </row>
    <row r="512" spans="1:13" ht="38.25" x14ac:dyDescent="0.25">
      <c r="A512" s="307"/>
      <c r="B512" s="313"/>
      <c r="C512" s="159" t="s">
        <v>158</v>
      </c>
      <c r="D512" s="118" t="s">
        <v>157</v>
      </c>
      <c r="E512" s="90">
        <f>G512</f>
        <v>0</v>
      </c>
      <c r="F512" s="90">
        <f>G512+H512+I512+J512+K512</f>
        <v>0</v>
      </c>
      <c r="G512" s="90">
        <v>0</v>
      </c>
      <c r="H512" s="90">
        <v>0</v>
      </c>
      <c r="I512" s="90">
        <v>0</v>
      </c>
      <c r="J512" s="90">
        <v>0</v>
      </c>
      <c r="K512" s="90">
        <v>0</v>
      </c>
      <c r="L512" s="231" t="s">
        <v>447</v>
      </c>
      <c r="M512" s="160"/>
    </row>
    <row r="513" spans="1:13" ht="38.25" x14ac:dyDescent="0.25">
      <c r="A513" s="308"/>
      <c r="B513" s="314"/>
      <c r="C513" s="160" t="s">
        <v>158</v>
      </c>
      <c r="D513" s="93" t="s">
        <v>62</v>
      </c>
      <c r="E513" s="83">
        <f>G513</f>
        <v>0</v>
      </c>
      <c r="F513" s="83">
        <f t="shared" ref="F513" si="430">G513+H513+I513+J513+K513</f>
        <v>0</v>
      </c>
      <c r="G513" s="83">
        <v>0</v>
      </c>
      <c r="H513" s="83">
        <v>0</v>
      </c>
      <c r="I513" s="83">
        <v>0</v>
      </c>
      <c r="J513" s="83">
        <v>0</v>
      </c>
      <c r="K513" s="83">
        <v>0</v>
      </c>
      <c r="L513" s="231" t="s">
        <v>447</v>
      </c>
      <c r="M513" s="160"/>
    </row>
    <row r="514" spans="1:13" ht="28.5" customHeight="1" x14ac:dyDescent="0.25">
      <c r="A514" s="306" t="s">
        <v>308</v>
      </c>
      <c r="B514" s="312" t="s">
        <v>309</v>
      </c>
      <c r="C514" s="159"/>
      <c r="D514" s="94" t="s">
        <v>60</v>
      </c>
      <c r="E514" s="32">
        <f>E515+E516+E517</f>
        <v>0</v>
      </c>
      <c r="F514" s="32">
        <f t="shared" ref="F514:K514" si="431">F515+F516+F517</f>
        <v>0</v>
      </c>
      <c r="G514" s="32">
        <f t="shared" si="431"/>
        <v>0</v>
      </c>
      <c r="H514" s="32">
        <f t="shared" si="431"/>
        <v>0</v>
      </c>
      <c r="I514" s="32">
        <f t="shared" si="431"/>
        <v>0</v>
      </c>
      <c r="J514" s="32">
        <f t="shared" si="431"/>
        <v>0</v>
      </c>
      <c r="K514" s="32">
        <f t="shared" si="431"/>
        <v>0</v>
      </c>
      <c r="L514" s="45" t="s">
        <v>447</v>
      </c>
      <c r="M514" s="45"/>
    </row>
    <row r="515" spans="1:13" ht="38.25" x14ac:dyDescent="0.25">
      <c r="A515" s="307"/>
      <c r="B515" s="313"/>
      <c r="C515" s="159" t="s">
        <v>158</v>
      </c>
      <c r="D515" s="118" t="s">
        <v>156</v>
      </c>
      <c r="E515" s="90">
        <f>G515</f>
        <v>0</v>
      </c>
      <c r="F515" s="90">
        <f>G515+H515+I515+J515+K515</f>
        <v>0</v>
      </c>
      <c r="G515" s="90">
        <v>0</v>
      </c>
      <c r="H515" s="90">
        <v>0</v>
      </c>
      <c r="I515" s="90">
        <v>0</v>
      </c>
      <c r="J515" s="90">
        <v>0</v>
      </c>
      <c r="K515" s="90">
        <v>0</v>
      </c>
      <c r="L515" s="231" t="s">
        <v>447</v>
      </c>
      <c r="M515" s="160"/>
    </row>
    <row r="516" spans="1:13" ht="38.25" x14ac:dyDescent="0.25">
      <c r="A516" s="307"/>
      <c r="B516" s="313"/>
      <c r="C516" s="159" t="s">
        <v>158</v>
      </c>
      <c r="D516" s="118" t="s">
        <v>157</v>
      </c>
      <c r="E516" s="90">
        <f>G516</f>
        <v>0</v>
      </c>
      <c r="F516" s="90">
        <f>G516+H516+I516+J516+K516</f>
        <v>0</v>
      </c>
      <c r="G516" s="90">
        <v>0</v>
      </c>
      <c r="H516" s="90">
        <v>0</v>
      </c>
      <c r="I516" s="90">
        <v>0</v>
      </c>
      <c r="J516" s="90">
        <v>0</v>
      </c>
      <c r="K516" s="90">
        <v>0</v>
      </c>
      <c r="L516" s="231" t="s">
        <v>447</v>
      </c>
      <c r="M516" s="160"/>
    </row>
    <row r="517" spans="1:13" ht="38.25" x14ac:dyDescent="0.25">
      <c r="A517" s="308"/>
      <c r="B517" s="314"/>
      <c r="C517" s="160" t="s">
        <v>158</v>
      </c>
      <c r="D517" s="93" t="s">
        <v>62</v>
      </c>
      <c r="E517" s="83">
        <f>G517</f>
        <v>0</v>
      </c>
      <c r="F517" s="83">
        <f t="shared" ref="F517" si="432">G517+H517+I517+J517+K517</f>
        <v>0</v>
      </c>
      <c r="G517" s="83">
        <v>0</v>
      </c>
      <c r="H517" s="83">
        <v>0</v>
      </c>
      <c r="I517" s="83">
        <v>0</v>
      </c>
      <c r="J517" s="83">
        <v>0</v>
      </c>
      <c r="K517" s="83">
        <v>0</v>
      </c>
      <c r="L517" s="231" t="s">
        <v>447</v>
      </c>
      <c r="M517" s="160"/>
    </row>
    <row r="518" spans="1:13" ht="30.75" customHeight="1" x14ac:dyDescent="0.25">
      <c r="A518" s="306" t="s">
        <v>310</v>
      </c>
      <c r="B518" s="312" t="s">
        <v>460</v>
      </c>
      <c r="C518" s="159"/>
      <c r="D518" s="94" t="s">
        <v>60</v>
      </c>
      <c r="E518" s="32">
        <f>E519+E520+E521</f>
        <v>618.20000000000005</v>
      </c>
      <c r="F518" s="32">
        <f t="shared" ref="F518:K518" si="433">F519+F520+F521</f>
        <v>3091</v>
      </c>
      <c r="G518" s="32">
        <f t="shared" si="433"/>
        <v>618.20000000000005</v>
      </c>
      <c r="H518" s="32">
        <f t="shared" si="433"/>
        <v>618.20000000000005</v>
      </c>
      <c r="I518" s="32">
        <f t="shared" si="433"/>
        <v>618.20000000000005</v>
      </c>
      <c r="J518" s="32">
        <f t="shared" si="433"/>
        <v>618.20000000000005</v>
      </c>
      <c r="K518" s="32">
        <f t="shared" si="433"/>
        <v>618.20000000000005</v>
      </c>
      <c r="L518" s="45" t="s">
        <v>447</v>
      </c>
      <c r="M518" s="45"/>
    </row>
    <row r="519" spans="1:13" ht="38.25" x14ac:dyDescent="0.25">
      <c r="A519" s="307"/>
      <c r="B519" s="313"/>
      <c r="C519" s="159" t="s">
        <v>158</v>
      </c>
      <c r="D519" s="118" t="s">
        <v>156</v>
      </c>
      <c r="E519" s="90">
        <f>G519</f>
        <v>618.20000000000005</v>
      </c>
      <c r="F519" s="90">
        <f>G519+H519+I519+J519+K519</f>
        <v>3091</v>
      </c>
      <c r="G519" s="90">
        <v>618.20000000000005</v>
      </c>
      <c r="H519" s="90">
        <v>618.20000000000005</v>
      </c>
      <c r="I519" s="90">
        <v>618.20000000000005</v>
      </c>
      <c r="J519" s="90">
        <v>618.20000000000005</v>
      </c>
      <c r="K519" s="90">
        <v>618.20000000000005</v>
      </c>
      <c r="L519" s="231" t="s">
        <v>447</v>
      </c>
      <c r="M519" s="160"/>
    </row>
    <row r="520" spans="1:13" ht="38.25" x14ac:dyDescent="0.25">
      <c r="A520" s="307"/>
      <c r="B520" s="313"/>
      <c r="C520" s="159" t="s">
        <v>158</v>
      </c>
      <c r="D520" s="118" t="s">
        <v>157</v>
      </c>
      <c r="E520" s="90">
        <f>G520</f>
        <v>0</v>
      </c>
      <c r="F520" s="90">
        <f>G520+H520+I520+J520+K520</f>
        <v>0</v>
      </c>
      <c r="G520" s="90">
        <v>0</v>
      </c>
      <c r="H520" s="90">
        <v>0</v>
      </c>
      <c r="I520" s="90">
        <v>0</v>
      </c>
      <c r="J520" s="90">
        <v>0</v>
      </c>
      <c r="K520" s="90">
        <v>0</v>
      </c>
      <c r="L520" s="231" t="s">
        <v>447</v>
      </c>
      <c r="M520" s="160"/>
    </row>
    <row r="521" spans="1:13" ht="38.25" x14ac:dyDescent="0.25">
      <c r="A521" s="308"/>
      <c r="B521" s="314"/>
      <c r="C521" s="160" t="s">
        <v>158</v>
      </c>
      <c r="D521" s="93" t="s">
        <v>62</v>
      </c>
      <c r="E521" s="83">
        <f>G521</f>
        <v>0</v>
      </c>
      <c r="F521" s="83">
        <f t="shared" ref="F521" si="434">G521+H521+I521+J521+K521</f>
        <v>0</v>
      </c>
      <c r="G521" s="83">
        <v>0</v>
      </c>
      <c r="H521" s="83">
        <v>0</v>
      </c>
      <c r="I521" s="83">
        <v>0</v>
      </c>
      <c r="J521" s="83">
        <v>0</v>
      </c>
      <c r="K521" s="83">
        <v>0</v>
      </c>
      <c r="L521" s="231" t="s">
        <v>447</v>
      </c>
      <c r="M521" s="160"/>
    </row>
    <row r="522" spans="1:13" ht="28.5" customHeight="1" x14ac:dyDescent="0.25">
      <c r="A522" s="306" t="s">
        <v>311</v>
      </c>
      <c r="B522" s="312" t="s">
        <v>312</v>
      </c>
      <c r="C522" s="159"/>
      <c r="D522" s="94" t="s">
        <v>60</v>
      </c>
      <c r="E522" s="32">
        <f>E523+E524+E525</f>
        <v>0</v>
      </c>
      <c r="F522" s="32">
        <f t="shared" ref="F522:K522" si="435">F523+F524+F525</f>
        <v>0</v>
      </c>
      <c r="G522" s="32">
        <f t="shared" si="435"/>
        <v>0</v>
      </c>
      <c r="H522" s="32">
        <f t="shared" si="435"/>
        <v>0</v>
      </c>
      <c r="I522" s="32">
        <f t="shared" si="435"/>
        <v>0</v>
      </c>
      <c r="J522" s="32">
        <f t="shared" si="435"/>
        <v>0</v>
      </c>
      <c r="K522" s="32">
        <f t="shared" si="435"/>
        <v>0</v>
      </c>
      <c r="L522" s="45" t="s">
        <v>447</v>
      </c>
      <c r="M522" s="45"/>
    </row>
    <row r="523" spans="1:13" ht="38.25" x14ac:dyDescent="0.25">
      <c r="A523" s="307"/>
      <c r="B523" s="313"/>
      <c r="C523" s="159" t="s">
        <v>158</v>
      </c>
      <c r="D523" s="118" t="s">
        <v>156</v>
      </c>
      <c r="E523" s="90">
        <f>G523</f>
        <v>0</v>
      </c>
      <c r="F523" s="90">
        <f>G523+H523+I523+J523+K523</f>
        <v>0</v>
      </c>
      <c r="G523" s="90">
        <v>0</v>
      </c>
      <c r="H523" s="90">
        <v>0</v>
      </c>
      <c r="I523" s="90">
        <v>0</v>
      </c>
      <c r="J523" s="90">
        <v>0</v>
      </c>
      <c r="K523" s="90">
        <v>0</v>
      </c>
      <c r="L523" s="231" t="s">
        <v>447</v>
      </c>
      <c r="M523" s="160"/>
    </row>
    <row r="524" spans="1:13" ht="38.25" x14ac:dyDescent="0.25">
      <c r="A524" s="307"/>
      <c r="B524" s="313"/>
      <c r="C524" s="159" t="s">
        <v>158</v>
      </c>
      <c r="D524" s="118" t="s">
        <v>157</v>
      </c>
      <c r="E524" s="90">
        <f>G524</f>
        <v>0</v>
      </c>
      <c r="F524" s="90">
        <f>G524+H524+I524+J524+K524</f>
        <v>0</v>
      </c>
      <c r="G524" s="90">
        <v>0</v>
      </c>
      <c r="H524" s="90">
        <v>0</v>
      </c>
      <c r="I524" s="90">
        <v>0</v>
      </c>
      <c r="J524" s="90">
        <v>0</v>
      </c>
      <c r="K524" s="90">
        <v>0</v>
      </c>
      <c r="L524" s="231" t="s">
        <v>447</v>
      </c>
      <c r="M524" s="160"/>
    </row>
    <row r="525" spans="1:13" ht="38.25" x14ac:dyDescent="0.25">
      <c r="A525" s="308"/>
      <c r="B525" s="314"/>
      <c r="C525" s="160" t="s">
        <v>158</v>
      </c>
      <c r="D525" s="93" t="s">
        <v>62</v>
      </c>
      <c r="E525" s="83">
        <f>G525</f>
        <v>0</v>
      </c>
      <c r="F525" s="83">
        <f t="shared" ref="F525" si="436">G525+H525+I525+J525+K525</f>
        <v>0</v>
      </c>
      <c r="G525" s="83">
        <v>0</v>
      </c>
      <c r="H525" s="83">
        <v>0</v>
      </c>
      <c r="I525" s="83">
        <v>0</v>
      </c>
      <c r="J525" s="83">
        <v>0</v>
      </c>
      <c r="K525" s="83">
        <v>0</v>
      </c>
      <c r="L525" s="231" t="s">
        <v>447</v>
      </c>
      <c r="M525" s="160"/>
    </row>
    <row r="526" spans="1:13" ht="33.75" customHeight="1" x14ac:dyDescent="0.25">
      <c r="A526" s="306" t="s">
        <v>313</v>
      </c>
      <c r="B526" s="312" t="s">
        <v>463</v>
      </c>
      <c r="C526" s="159"/>
      <c r="D526" s="94" t="s">
        <v>60</v>
      </c>
      <c r="E526" s="32">
        <f>E527+E528+E529</f>
        <v>950</v>
      </c>
      <c r="F526" s="32">
        <f t="shared" ref="F526:K526" si="437">F527+F528+F529</f>
        <v>4750</v>
      </c>
      <c r="G526" s="32">
        <f t="shared" si="437"/>
        <v>950</v>
      </c>
      <c r="H526" s="32">
        <f t="shared" si="437"/>
        <v>950</v>
      </c>
      <c r="I526" s="32">
        <f t="shared" si="437"/>
        <v>950</v>
      </c>
      <c r="J526" s="32">
        <f t="shared" si="437"/>
        <v>950</v>
      </c>
      <c r="K526" s="32">
        <f t="shared" si="437"/>
        <v>950</v>
      </c>
      <c r="L526" s="45" t="s">
        <v>447</v>
      </c>
      <c r="M526" s="45"/>
    </row>
    <row r="527" spans="1:13" ht="38.25" x14ac:dyDescent="0.25">
      <c r="A527" s="307"/>
      <c r="B527" s="313"/>
      <c r="C527" s="159" t="s">
        <v>158</v>
      </c>
      <c r="D527" s="118" t="s">
        <v>156</v>
      </c>
      <c r="E527" s="90">
        <f>G527</f>
        <v>950</v>
      </c>
      <c r="F527" s="90">
        <f>G527+H527+I527+J527+K527</f>
        <v>4750</v>
      </c>
      <c r="G527" s="90">
        <v>950</v>
      </c>
      <c r="H527" s="90">
        <v>950</v>
      </c>
      <c r="I527" s="90">
        <v>950</v>
      </c>
      <c r="J527" s="90">
        <v>950</v>
      </c>
      <c r="K527" s="90">
        <v>950</v>
      </c>
      <c r="L527" s="231" t="s">
        <v>447</v>
      </c>
      <c r="M527" s="160"/>
    </row>
    <row r="528" spans="1:13" ht="38.25" x14ac:dyDescent="0.25">
      <c r="A528" s="307"/>
      <c r="B528" s="313"/>
      <c r="C528" s="159" t="s">
        <v>158</v>
      </c>
      <c r="D528" s="118" t="s">
        <v>157</v>
      </c>
      <c r="E528" s="90">
        <f>G528</f>
        <v>0</v>
      </c>
      <c r="F528" s="90">
        <f>G528+H528+I528+J528+K528</f>
        <v>0</v>
      </c>
      <c r="G528" s="90">
        <v>0</v>
      </c>
      <c r="H528" s="90">
        <v>0</v>
      </c>
      <c r="I528" s="90">
        <v>0</v>
      </c>
      <c r="J528" s="90">
        <v>0</v>
      </c>
      <c r="K528" s="90">
        <v>0</v>
      </c>
      <c r="L528" s="231" t="s">
        <v>447</v>
      </c>
      <c r="M528" s="160"/>
    </row>
    <row r="529" spans="1:13" ht="38.25" x14ac:dyDescent="0.25">
      <c r="A529" s="308"/>
      <c r="B529" s="314"/>
      <c r="C529" s="160" t="s">
        <v>158</v>
      </c>
      <c r="D529" s="93" t="s">
        <v>62</v>
      </c>
      <c r="E529" s="83">
        <f>G529</f>
        <v>0</v>
      </c>
      <c r="F529" s="83">
        <f t="shared" ref="F529" si="438">G529+H529+I529+J529+K529</f>
        <v>0</v>
      </c>
      <c r="G529" s="83">
        <v>0</v>
      </c>
      <c r="H529" s="83">
        <v>0</v>
      </c>
      <c r="I529" s="83">
        <v>0</v>
      </c>
      <c r="J529" s="83">
        <v>0</v>
      </c>
      <c r="K529" s="83">
        <v>0</v>
      </c>
      <c r="L529" s="231" t="s">
        <v>447</v>
      </c>
      <c r="M529" s="160"/>
    </row>
    <row r="530" spans="1:13" ht="28.5" customHeight="1" x14ac:dyDescent="0.25">
      <c r="A530" s="357" t="s">
        <v>321</v>
      </c>
      <c r="B530" s="332" t="s">
        <v>314</v>
      </c>
      <c r="C530" s="332"/>
      <c r="D530" s="38" t="s">
        <v>15</v>
      </c>
      <c r="E530" s="84">
        <f>E531+E532+E533</f>
        <v>550</v>
      </c>
      <c r="F530" s="84">
        <f t="shared" ref="F530:K530" si="439">F531+F532+F533</f>
        <v>2750</v>
      </c>
      <c r="G530" s="84">
        <f t="shared" si="439"/>
        <v>550</v>
      </c>
      <c r="H530" s="84">
        <f t="shared" si="439"/>
        <v>550</v>
      </c>
      <c r="I530" s="84">
        <f t="shared" si="439"/>
        <v>550</v>
      </c>
      <c r="J530" s="84">
        <f t="shared" si="439"/>
        <v>550</v>
      </c>
      <c r="K530" s="84">
        <f t="shared" si="439"/>
        <v>550</v>
      </c>
      <c r="L530" s="89"/>
      <c r="M530" s="89"/>
    </row>
    <row r="531" spans="1:13" ht="38.25" x14ac:dyDescent="0.25">
      <c r="A531" s="358"/>
      <c r="B531" s="333"/>
      <c r="C531" s="333"/>
      <c r="D531" s="89" t="s">
        <v>315</v>
      </c>
      <c r="E531" s="41">
        <f>E535+E539+E543</f>
        <v>550</v>
      </c>
      <c r="F531" s="41">
        <f t="shared" ref="F531:K531" si="440">F535+F539+F543</f>
        <v>2750</v>
      </c>
      <c r="G531" s="41">
        <f t="shared" si="440"/>
        <v>550</v>
      </c>
      <c r="H531" s="41">
        <f t="shared" si="440"/>
        <v>550</v>
      </c>
      <c r="I531" s="41">
        <f t="shared" si="440"/>
        <v>550</v>
      </c>
      <c r="J531" s="41">
        <f t="shared" si="440"/>
        <v>550</v>
      </c>
      <c r="K531" s="41">
        <f t="shared" si="440"/>
        <v>550</v>
      </c>
      <c r="L531" s="89"/>
      <c r="M531" s="89"/>
    </row>
    <row r="532" spans="1:13" ht="38.25" x14ac:dyDescent="0.25">
      <c r="A532" s="358"/>
      <c r="B532" s="333"/>
      <c r="C532" s="333"/>
      <c r="D532" s="99" t="s">
        <v>157</v>
      </c>
      <c r="E532" s="100">
        <f>E536+E540+E544</f>
        <v>0</v>
      </c>
      <c r="F532" s="100">
        <f t="shared" ref="F532:K533" si="441">F536+F540+F544</f>
        <v>0</v>
      </c>
      <c r="G532" s="100">
        <f t="shared" si="441"/>
        <v>0</v>
      </c>
      <c r="H532" s="100">
        <f t="shared" si="441"/>
        <v>0</v>
      </c>
      <c r="I532" s="100">
        <f t="shared" si="441"/>
        <v>0</v>
      </c>
      <c r="J532" s="100">
        <f t="shared" si="441"/>
        <v>0</v>
      </c>
      <c r="K532" s="100">
        <f t="shared" si="441"/>
        <v>0</v>
      </c>
      <c r="L532" s="106"/>
      <c r="M532" s="80"/>
    </row>
    <row r="533" spans="1:13" ht="38.25" x14ac:dyDescent="0.25">
      <c r="A533" s="359"/>
      <c r="B533" s="334"/>
      <c r="C533" s="334"/>
      <c r="D533" s="95" t="s">
        <v>62</v>
      </c>
      <c r="E533" s="47">
        <f>E537+E541+E545</f>
        <v>0</v>
      </c>
      <c r="F533" s="47">
        <f t="shared" si="441"/>
        <v>0</v>
      </c>
      <c r="G533" s="47">
        <f t="shared" si="441"/>
        <v>0</v>
      </c>
      <c r="H533" s="47">
        <f t="shared" si="441"/>
        <v>0</v>
      </c>
      <c r="I533" s="47">
        <f t="shared" si="441"/>
        <v>0</v>
      </c>
      <c r="J533" s="47">
        <f t="shared" si="441"/>
        <v>0</v>
      </c>
      <c r="K533" s="47">
        <f t="shared" si="441"/>
        <v>0</v>
      </c>
      <c r="L533" s="107"/>
      <c r="M533" s="46"/>
    </row>
    <row r="534" spans="1:13" ht="33" customHeight="1" x14ac:dyDescent="0.25">
      <c r="A534" s="306" t="s">
        <v>316</v>
      </c>
      <c r="B534" s="312" t="s">
        <v>317</v>
      </c>
      <c r="C534" s="159"/>
      <c r="D534" s="94" t="s">
        <v>60</v>
      </c>
      <c r="E534" s="32">
        <f>E535+E536+E537</f>
        <v>0</v>
      </c>
      <c r="F534" s="32">
        <f t="shared" ref="F534:K534" si="442">F535+F536+F537</f>
        <v>0</v>
      </c>
      <c r="G534" s="32">
        <f t="shared" si="442"/>
        <v>0</v>
      </c>
      <c r="H534" s="32">
        <f t="shared" si="442"/>
        <v>0</v>
      </c>
      <c r="I534" s="32">
        <f t="shared" si="442"/>
        <v>0</v>
      </c>
      <c r="J534" s="32">
        <f t="shared" si="442"/>
        <v>0</v>
      </c>
      <c r="K534" s="32">
        <f t="shared" si="442"/>
        <v>0</v>
      </c>
      <c r="L534" s="45" t="s">
        <v>447</v>
      </c>
      <c r="M534" s="45"/>
    </row>
    <row r="535" spans="1:13" ht="44.25" customHeight="1" x14ac:dyDescent="0.25">
      <c r="A535" s="307"/>
      <c r="B535" s="313"/>
      <c r="C535" s="159" t="s">
        <v>158</v>
      </c>
      <c r="D535" s="118" t="s">
        <v>156</v>
      </c>
      <c r="E535" s="90">
        <f>G535</f>
        <v>0</v>
      </c>
      <c r="F535" s="90">
        <f>G535+H535+I535+J535+K535</f>
        <v>0</v>
      </c>
      <c r="G535" s="90">
        <v>0</v>
      </c>
      <c r="H535" s="90">
        <v>0</v>
      </c>
      <c r="I535" s="90">
        <v>0</v>
      </c>
      <c r="J535" s="90">
        <v>0</v>
      </c>
      <c r="K535" s="90">
        <v>0</v>
      </c>
      <c r="L535" s="231" t="s">
        <v>447</v>
      </c>
      <c r="M535" s="160"/>
    </row>
    <row r="536" spans="1:13" ht="34.5" customHeight="1" x14ac:dyDescent="0.25">
      <c r="A536" s="307"/>
      <c r="B536" s="313"/>
      <c r="C536" s="159" t="s">
        <v>158</v>
      </c>
      <c r="D536" s="118" t="s">
        <v>157</v>
      </c>
      <c r="E536" s="90">
        <f>G536</f>
        <v>0</v>
      </c>
      <c r="F536" s="90">
        <f>G536+H536+I536+J536+K536</f>
        <v>0</v>
      </c>
      <c r="G536" s="90">
        <v>0</v>
      </c>
      <c r="H536" s="90">
        <v>0</v>
      </c>
      <c r="I536" s="90">
        <v>0</v>
      </c>
      <c r="J536" s="90">
        <v>0</v>
      </c>
      <c r="K536" s="90">
        <v>0</v>
      </c>
      <c r="L536" s="231" t="s">
        <v>447</v>
      </c>
      <c r="M536" s="160"/>
    </row>
    <row r="537" spans="1:13" ht="39.75" customHeight="1" x14ac:dyDescent="0.25">
      <c r="A537" s="308"/>
      <c r="B537" s="314"/>
      <c r="C537" s="160" t="s">
        <v>158</v>
      </c>
      <c r="D537" s="93" t="s">
        <v>62</v>
      </c>
      <c r="E537" s="83">
        <f>G537</f>
        <v>0</v>
      </c>
      <c r="F537" s="83">
        <f t="shared" ref="F537" si="443">G537+H537+I537+J537+K537</f>
        <v>0</v>
      </c>
      <c r="G537" s="83">
        <v>0</v>
      </c>
      <c r="H537" s="83">
        <v>0</v>
      </c>
      <c r="I537" s="83">
        <v>0</v>
      </c>
      <c r="J537" s="83">
        <v>0</v>
      </c>
      <c r="K537" s="83">
        <v>0</v>
      </c>
      <c r="L537" s="231" t="s">
        <v>447</v>
      </c>
      <c r="M537" s="160"/>
    </row>
    <row r="538" spans="1:13" ht="31.5" customHeight="1" x14ac:dyDescent="0.25">
      <c r="A538" s="306" t="s">
        <v>318</v>
      </c>
      <c r="B538" s="312" t="s">
        <v>452</v>
      </c>
      <c r="C538" s="159"/>
      <c r="D538" s="94" t="s">
        <v>60</v>
      </c>
      <c r="E538" s="32">
        <f>E539+E540+E541</f>
        <v>550</v>
      </c>
      <c r="F538" s="32">
        <f t="shared" ref="F538:K538" si="444">F539+F540+F541</f>
        <v>2750</v>
      </c>
      <c r="G538" s="32">
        <f t="shared" si="444"/>
        <v>550</v>
      </c>
      <c r="H538" s="32">
        <f t="shared" si="444"/>
        <v>550</v>
      </c>
      <c r="I538" s="32">
        <f t="shared" si="444"/>
        <v>550</v>
      </c>
      <c r="J538" s="32">
        <f t="shared" si="444"/>
        <v>550</v>
      </c>
      <c r="K538" s="32">
        <f t="shared" si="444"/>
        <v>550</v>
      </c>
      <c r="L538" s="45" t="s">
        <v>447</v>
      </c>
      <c r="M538" s="45"/>
    </row>
    <row r="539" spans="1:13" ht="38.25" x14ac:dyDescent="0.25">
      <c r="A539" s="307"/>
      <c r="B539" s="313"/>
      <c r="C539" s="159" t="s">
        <v>158</v>
      </c>
      <c r="D539" s="118" t="s">
        <v>156</v>
      </c>
      <c r="E539" s="90">
        <f>G539</f>
        <v>550</v>
      </c>
      <c r="F539" s="90">
        <f>G539+H539+I539+J539+K539</f>
        <v>2750</v>
      </c>
      <c r="G539" s="90">
        <v>550</v>
      </c>
      <c r="H539" s="90">
        <v>550</v>
      </c>
      <c r="I539" s="90">
        <v>550</v>
      </c>
      <c r="J539" s="90">
        <v>550</v>
      </c>
      <c r="K539" s="90">
        <v>550</v>
      </c>
      <c r="L539" s="231" t="s">
        <v>447</v>
      </c>
      <c r="M539" s="160"/>
    </row>
    <row r="540" spans="1:13" ht="38.25" x14ac:dyDescent="0.25">
      <c r="A540" s="307"/>
      <c r="B540" s="313"/>
      <c r="C540" s="159" t="s">
        <v>158</v>
      </c>
      <c r="D540" s="118" t="s">
        <v>157</v>
      </c>
      <c r="E540" s="90">
        <f>G540</f>
        <v>0</v>
      </c>
      <c r="F540" s="90">
        <f>G540+H540+I540+J540+K540</f>
        <v>0</v>
      </c>
      <c r="G540" s="90">
        <v>0</v>
      </c>
      <c r="H540" s="90">
        <v>0</v>
      </c>
      <c r="I540" s="90">
        <v>0</v>
      </c>
      <c r="J540" s="90">
        <v>0</v>
      </c>
      <c r="K540" s="90">
        <v>0</v>
      </c>
      <c r="L540" s="231" t="s">
        <v>447</v>
      </c>
      <c r="M540" s="160"/>
    </row>
    <row r="541" spans="1:13" ht="38.25" x14ac:dyDescent="0.25">
      <c r="A541" s="308"/>
      <c r="B541" s="314"/>
      <c r="C541" s="160" t="s">
        <v>158</v>
      </c>
      <c r="D541" s="93" t="s">
        <v>62</v>
      </c>
      <c r="E541" s="83">
        <f>G541</f>
        <v>0</v>
      </c>
      <c r="F541" s="83">
        <f t="shared" ref="F541" si="445">G541+H541+I541+J541+K541</f>
        <v>0</v>
      </c>
      <c r="G541" s="83">
        <v>0</v>
      </c>
      <c r="H541" s="83">
        <v>0</v>
      </c>
      <c r="I541" s="83">
        <v>0</v>
      </c>
      <c r="J541" s="83">
        <v>0</v>
      </c>
      <c r="K541" s="83">
        <v>0</v>
      </c>
      <c r="L541" s="231" t="s">
        <v>447</v>
      </c>
      <c r="M541" s="160"/>
    </row>
    <row r="542" spans="1:13" ht="38.25" customHeight="1" x14ac:dyDescent="0.25">
      <c r="A542" s="306" t="s">
        <v>319</v>
      </c>
      <c r="B542" s="312" t="s">
        <v>320</v>
      </c>
      <c r="C542" s="159"/>
      <c r="D542" s="94" t="s">
        <v>60</v>
      </c>
      <c r="E542" s="32">
        <f>E543+E544+E545</f>
        <v>0</v>
      </c>
      <c r="F542" s="32">
        <f t="shared" ref="F542:K542" si="446">F543+F544+F545</f>
        <v>0</v>
      </c>
      <c r="G542" s="32">
        <f t="shared" si="446"/>
        <v>0</v>
      </c>
      <c r="H542" s="32">
        <f t="shared" si="446"/>
        <v>0</v>
      </c>
      <c r="I542" s="32">
        <f t="shared" si="446"/>
        <v>0</v>
      </c>
      <c r="J542" s="32">
        <f t="shared" si="446"/>
        <v>0</v>
      </c>
      <c r="K542" s="32">
        <f t="shared" si="446"/>
        <v>0</v>
      </c>
      <c r="L542" s="45" t="s">
        <v>447</v>
      </c>
      <c r="M542" s="45"/>
    </row>
    <row r="543" spans="1:13" ht="38.25" x14ac:dyDescent="0.25">
      <c r="A543" s="307"/>
      <c r="B543" s="313"/>
      <c r="C543" s="159" t="s">
        <v>158</v>
      </c>
      <c r="D543" s="118" t="s">
        <v>156</v>
      </c>
      <c r="E543" s="90">
        <f>G543</f>
        <v>0</v>
      </c>
      <c r="F543" s="90">
        <f>G543+H543+I543+J543+K543</f>
        <v>0</v>
      </c>
      <c r="G543" s="90">
        <v>0</v>
      </c>
      <c r="H543" s="90">
        <v>0</v>
      </c>
      <c r="I543" s="90">
        <v>0</v>
      </c>
      <c r="J543" s="90">
        <v>0</v>
      </c>
      <c r="K543" s="90">
        <v>0</v>
      </c>
      <c r="L543" s="231" t="s">
        <v>447</v>
      </c>
      <c r="M543" s="160"/>
    </row>
    <row r="544" spans="1:13" ht="38.25" x14ac:dyDescent="0.25">
      <c r="A544" s="307"/>
      <c r="B544" s="313"/>
      <c r="C544" s="159" t="s">
        <v>158</v>
      </c>
      <c r="D544" s="118" t="s">
        <v>157</v>
      </c>
      <c r="E544" s="90">
        <f>G544</f>
        <v>0</v>
      </c>
      <c r="F544" s="90">
        <f>G544+H544+I544+J544+K544</f>
        <v>0</v>
      </c>
      <c r="G544" s="90">
        <v>0</v>
      </c>
      <c r="H544" s="90">
        <v>0</v>
      </c>
      <c r="I544" s="90">
        <v>0</v>
      </c>
      <c r="J544" s="90">
        <v>0</v>
      </c>
      <c r="K544" s="90">
        <v>0</v>
      </c>
      <c r="L544" s="231" t="s">
        <v>447</v>
      </c>
      <c r="M544" s="160"/>
    </row>
    <row r="545" spans="1:14" ht="38.25" x14ac:dyDescent="0.25">
      <c r="A545" s="308"/>
      <c r="B545" s="314"/>
      <c r="C545" s="160" t="s">
        <v>158</v>
      </c>
      <c r="D545" s="93" t="s">
        <v>62</v>
      </c>
      <c r="E545" s="83">
        <f>G545</f>
        <v>0</v>
      </c>
      <c r="F545" s="83">
        <f t="shared" ref="F545" si="447">G545+H545+I545+J545+K545</f>
        <v>0</v>
      </c>
      <c r="G545" s="83">
        <v>0</v>
      </c>
      <c r="H545" s="83">
        <v>0</v>
      </c>
      <c r="I545" s="83">
        <v>0</v>
      </c>
      <c r="J545" s="83">
        <v>0</v>
      </c>
      <c r="K545" s="83">
        <v>0</v>
      </c>
      <c r="L545" s="231" t="s">
        <v>447</v>
      </c>
      <c r="M545" s="160"/>
    </row>
    <row r="546" spans="1:14" ht="28.5" customHeight="1" x14ac:dyDescent="0.25">
      <c r="A546" s="344" t="s">
        <v>63</v>
      </c>
      <c r="B546" s="345"/>
      <c r="C546" s="108"/>
      <c r="D546" s="38" t="s">
        <v>64</v>
      </c>
      <c r="E546" s="69">
        <f>E547+E548</f>
        <v>9368.4</v>
      </c>
      <c r="F546" s="69">
        <f t="shared" ref="F546:K546" si="448">F547+F548</f>
        <v>45485</v>
      </c>
      <c r="G546" s="69">
        <f t="shared" si="448"/>
        <v>9097</v>
      </c>
      <c r="H546" s="69">
        <f t="shared" si="448"/>
        <v>9097</v>
      </c>
      <c r="I546" s="69">
        <f t="shared" si="448"/>
        <v>9097</v>
      </c>
      <c r="J546" s="69">
        <f t="shared" si="448"/>
        <v>9097</v>
      </c>
      <c r="K546" s="69">
        <f t="shared" si="448"/>
        <v>9097</v>
      </c>
      <c r="L546" s="38"/>
      <c r="M546" s="38"/>
    </row>
    <row r="547" spans="1:14" ht="38.25" x14ac:dyDescent="0.25">
      <c r="A547" s="346"/>
      <c r="B547" s="347"/>
      <c r="C547" s="108"/>
      <c r="D547" s="38" t="s">
        <v>156</v>
      </c>
      <c r="E547" s="54">
        <f t="shared" ref="E547:K547" si="449">E455+E487+E531</f>
        <v>9368.4</v>
      </c>
      <c r="F547" s="54">
        <f t="shared" si="449"/>
        <v>45485</v>
      </c>
      <c r="G547" s="54">
        <f t="shared" si="449"/>
        <v>9097</v>
      </c>
      <c r="H547" s="54">
        <f t="shared" si="449"/>
        <v>9097</v>
      </c>
      <c r="I547" s="54">
        <f t="shared" si="449"/>
        <v>9097</v>
      </c>
      <c r="J547" s="54">
        <f t="shared" si="449"/>
        <v>9097</v>
      </c>
      <c r="K547" s="54">
        <f t="shared" si="449"/>
        <v>9097</v>
      </c>
      <c r="L547" s="38"/>
      <c r="M547" s="38"/>
      <c r="N547" s="19"/>
    </row>
    <row r="548" spans="1:14" ht="38.25" x14ac:dyDescent="0.25">
      <c r="A548" s="346"/>
      <c r="B548" s="347"/>
      <c r="C548" s="108"/>
      <c r="D548" s="48" t="s">
        <v>18</v>
      </c>
      <c r="E548" s="70">
        <f>E456+E488+E532</f>
        <v>0</v>
      </c>
      <c r="F548" s="70">
        <v>0</v>
      </c>
      <c r="G548" s="70">
        <v>0</v>
      </c>
      <c r="H548" s="70">
        <v>0</v>
      </c>
      <c r="I548" s="70">
        <v>0</v>
      </c>
      <c r="J548" s="70">
        <v>0</v>
      </c>
      <c r="K548" s="70">
        <v>0</v>
      </c>
      <c r="L548" s="48"/>
      <c r="M548" s="48"/>
    </row>
    <row r="549" spans="1:14" ht="38.25" x14ac:dyDescent="0.25">
      <c r="A549" s="348"/>
      <c r="B549" s="349"/>
      <c r="C549" s="108"/>
      <c r="D549" s="51" t="s">
        <v>62</v>
      </c>
      <c r="E549" s="53">
        <f>E457+E489+E533</f>
        <v>0</v>
      </c>
      <c r="F549" s="53">
        <f t="shared" ref="F549:K549" si="450">F457+F489+F533</f>
        <v>0</v>
      </c>
      <c r="G549" s="53">
        <f t="shared" si="450"/>
        <v>0</v>
      </c>
      <c r="H549" s="53">
        <f t="shared" si="450"/>
        <v>0</v>
      </c>
      <c r="I549" s="53">
        <f t="shared" si="450"/>
        <v>0</v>
      </c>
      <c r="J549" s="53">
        <f t="shared" si="450"/>
        <v>0</v>
      </c>
      <c r="K549" s="53">
        <f t="shared" si="450"/>
        <v>0</v>
      </c>
      <c r="L549" s="51"/>
      <c r="M549" s="51"/>
    </row>
    <row r="550" spans="1:14" ht="33" customHeight="1" x14ac:dyDescent="0.25">
      <c r="A550" s="363" t="s">
        <v>282</v>
      </c>
      <c r="B550" s="364"/>
      <c r="C550" s="364"/>
      <c r="D550" s="364"/>
      <c r="E550" s="364"/>
      <c r="F550" s="364"/>
      <c r="G550" s="364"/>
      <c r="H550" s="364"/>
      <c r="I550" s="364"/>
      <c r="J550" s="364"/>
      <c r="K550" s="364"/>
      <c r="L550" s="364"/>
      <c r="M550" s="365"/>
    </row>
    <row r="551" spans="1:14" ht="33" customHeight="1" x14ac:dyDescent="0.25">
      <c r="A551" s="317" t="s">
        <v>288</v>
      </c>
      <c r="B551" s="323" t="s">
        <v>188</v>
      </c>
      <c r="C551" s="81"/>
      <c r="D551" s="38" t="s">
        <v>60</v>
      </c>
      <c r="E551" s="84">
        <f>E552+E553+E554</f>
        <v>0</v>
      </c>
      <c r="F551" s="84">
        <f t="shared" ref="F551:K551" si="451">F552+F553+F554</f>
        <v>33850</v>
      </c>
      <c r="G551" s="84">
        <f t="shared" si="451"/>
        <v>6770</v>
      </c>
      <c r="H551" s="84">
        <f t="shared" si="451"/>
        <v>6770</v>
      </c>
      <c r="I551" s="84">
        <f t="shared" si="451"/>
        <v>6770</v>
      </c>
      <c r="J551" s="84">
        <f t="shared" si="451"/>
        <v>6770</v>
      </c>
      <c r="K551" s="84">
        <f t="shared" si="451"/>
        <v>6770</v>
      </c>
      <c r="L551" s="89"/>
      <c r="M551" s="89"/>
    </row>
    <row r="552" spans="1:14" ht="38.25" x14ac:dyDescent="0.25">
      <c r="A552" s="318"/>
      <c r="B552" s="324"/>
      <c r="C552" s="89"/>
      <c r="D552" s="92" t="s">
        <v>156</v>
      </c>
      <c r="E552" s="41">
        <f>E556+E596+E600+E592</f>
        <v>0</v>
      </c>
      <c r="F552" s="41">
        <f>F556</f>
        <v>33850</v>
      </c>
      <c r="G552" s="41">
        <f>G556</f>
        <v>6770</v>
      </c>
      <c r="H552" s="41">
        <f t="shared" ref="H552:K552" si="452">H556</f>
        <v>6770</v>
      </c>
      <c r="I552" s="41">
        <f t="shared" si="452"/>
        <v>6770</v>
      </c>
      <c r="J552" s="41">
        <f t="shared" si="452"/>
        <v>6770</v>
      </c>
      <c r="K552" s="41">
        <f t="shared" si="452"/>
        <v>6770</v>
      </c>
      <c r="L552" s="89"/>
      <c r="M552" s="89"/>
    </row>
    <row r="553" spans="1:14" ht="38.25" x14ac:dyDescent="0.25">
      <c r="A553" s="318"/>
      <c r="B553" s="324"/>
      <c r="C553" s="89"/>
      <c r="D553" s="99" t="s">
        <v>157</v>
      </c>
      <c r="E553" s="100">
        <f>E557+E597+E601+E593</f>
        <v>0</v>
      </c>
      <c r="F553" s="100">
        <f t="shared" ref="F553:K554" si="453">F557+F597+F601+F593</f>
        <v>0</v>
      </c>
      <c r="G553" s="100">
        <f t="shared" si="453"/>
        <v>0</v>
      </c>
      <c r="H553" s="100">
        <f t="shared" si="453"/>
        <v>0</v>
      </c>
      <c r="I553" s="100">
        <f t="shared" si="453"/>
        <v>0</v>
      </c>
      <c r="J553" s="100">
        <f t="shared" si="453"/>
        <v>0</v>
      </c>
      <c r="K553" s="100">
        <f t="shared" si="453"/>
        <v>0</v>
      </c>
      <c r="L553" s="80"/>
      <c r="M553" s="80"/>
    </row>
    <row r="554" spans="1:14" ht="38.25" x14ac:dyDescent="0.25">
      <c r="A554" s="319"/>
      <c r="B554" s="325"/>
      <c r="C554" s="89"/>
      <c r="D554" s="95" t="s">
        <v>62</v>
      </c>
      <c r="E554" s="47">
        <f>E558+E598+E602+E594</f>
        <v>0</v>
      </c>
      <c r="F554" s="47">
        <f t="shared" si="453"/>
        <v>0</v>
      </c>
      <c r="G554" s="47">
        <f t="shared" si="453"/>
        <v>0</v>
      </c>
      <c r="H554" s="47">
        <f t="shared" si="453"/>
        <v>0</v>
      </c>
      <c r="I554" s="47">
        <f t="shared" si="453"/>
        <v>0</v>
      </c>
      <c r="J554" s="47">
        <f t="shared" si="453"/>
        <v>0</v>
      </c>
      <c r="K554" s="47">
        <f t="shared" si="453"/>
        <v>0</v>
      </c>
      <c r="L554" s="46"/>
      <c r="M554" s="46"/>
    </row>
    <row r="555" spans="1:14" ht="15.75" customHeight="1" x14ac:dyDescent="0.25">
      <c r="A555" s="326" t="s">
        <v>84</v>
      </c>
      <c r="B555" s="329" t="s">
        <v>377</v>
      </c>
      <c r="C555" s="171"/>
      <c r="D555" s="172" t="s">
        <v>60</v>
      </c>
      <c r="E555" s="173">
        <f>E556+E557+E558</f>
        <v>0</v>
      </c>
      <c r="F555" s="173">
        <f t="shared" ref="F555:K555" si="454">F556+F557+F558</f>
        <v>33850</v>
      </c>
      <c r="G555" s="173">
        <f t="shared" si="454"/>
        <v>6770</v>
      </c>
      <c r="H555" s="173">
        <f t="shared" si="454"/>
        <v>6770</v>
      </c>
      <c r="I555" s="173">
        <f t="shared" si="454"/>
        <v>6770</v>
      </c>
      <c r="J555" s="173">
        <f t="shared" si="454"/>
        <v>6770</v>
      </c>
      <c r="K555" s="173">
        <f t="shared" si="454"/>
        <v>6770</v>
      </c>
      <c r="L555" s="174" t="s">
        <v>61</v>
      </c>
      <c r="M555" s="174"/>
    </row>
    <row r="556" spans="1:14" ht="38.25" x14ac:dyDescent="0.25">
      <c r="A556" s="327"/>
      <c r="B556" s="330"/>
      <c r="C556" s="171" t="s">
        <v>158</v>
      </c>
      <c r="D556" s="175" t="s">
        <v>156</v>
      </c>
      <c r="E556" s="176">
        <f>E560+E564+E588</f>
        <v>0</v>
      </c>
      <c r="F556" s="176">
        <f t="shared" ref="F556:K556" si="455">F560+F564+F588+F592+F596+F600</f>
        <v>33850</v>
      </c>
      <c r="G556" s="176">
        <f t="shared" si="455"/>
        <v>6770</v>
      </c>
      <c r="H556" s="176">
        <f t="shared" si="455"/>
        <v>6770</v>
      </c>
      <c r="I556" s="176">
        <f t="shared" si="455"/>
        <v>6770</v>
      </c>
      <c r="J556" s="176">
        <f t="shared" si="455"/>
        <v>6770</v>
      </c>
      <c r="K556" s="176">
        <f t="shared" si="455"/>
        <v>6770</v>
      </c>
      <c r="L556" s="171" t="s">
        <v>61</v>
      </c>
      <c r="M556" s="171"/>
    </row>
    <row r="557" spans="1:14" ht="38.25" x14ac:dyDescent="0.25">
      <c r="A557" s="327"/>
      <c r="B557" s="330"/>
      <c r="C557" s="171" t="s">
        <v>158</v>
      </c>
      <c r="D557" s="175" t="s">
        <v>157</v>
      </c>
      <c r="E557" s="176">
        <f>E561+E565+E589</f>
        <v>0</v>
      </c>
      <c r="F557" s="176">
        <f t="shared" ref="F557:K558" si="456">F561+F565+F589</f>
        <v>0</v>
      </c>
      <c r="G557" s="176">
        <f t="shared" si="456"/>
        <v>0</v>
      </c>
      <c r="H557" s="176">
        <f t="shared" si="456"/>
        <v>0</v>
      </c>
      <c r="I557" s="176">
        <f t="shared" si="456"/>
        <v>0</v>
      </c>
      <c r="J557" s="176">
        <f t="shared" si="456"/>
        <v>0</v>
      </c>
      <c r="K557" s="176">
        <f t="shared" si="456"/>
        <v>0</v>
      </c>
      <c r="L557" s="171" t="s">
        <v>61</v>
      </c>
      <c r="M557" s="171"/>
    </row>
    <row r="558" spans="1:14" ht="38.25" x14ac:dyDescent="0.25">
      <c r="A558" s="328"/>
      <c r="B558" s="331"/>
      <c r="C558" s="171" t="s">
        <v>158</v>
      </c>
      <c r="D558" s="175" t="s">
        <v>62</v>
      </c>
      <c r="E558" s="176">
        <f>E562+E566+E590</f>
        <v>0</v>
      </c>
      <c r="F558" s="176">
        <f t="shared" si="456"/>
        <v>0</v>
      </c>
      <c r="G558" s="176">
        <f t="shared" si="456"/>
        <v>0</v>
      </c>
      <c r="H558" s="176">
        <f t="shared" si="456"/>
        <v>0</v>
      </c>
      <c r="I558" s="176">
        <f t="shared" si="456"/>
        <v>0</v>
      </c>
      <c r="J558" s="176">
        <f t="shared" si="456"/>
        <v>0</v>
      </c>
      <c r="K558" s="176">
        <f t="shared" si="456"/>
        <v>0</v>
      </c>
      <c r="L558" s="171" t="s">
        <v>61</v>
      </c>
      <c r="M558" s="171"/>
    </row>
    <row r="559" spans="1:14" ht="15.75" x14ac:dyDescent="0.25">
      <c r="A559" s="306" t="s">
        <v>75</v>
      </c>
      <c r="B559" s="312" t="s">
        <v>378</v>
      </c>
      <c r="C559" s="178"/>
      <c r="D559" s="94" t="s">
        <v>60</v>
      </c>
      <c r="E559" s="32">
        <f>E560+E561+E562</f>
        <v>0</v>
      </c>
      <c r="F559" s="32">
        <f t="shared" ref="F559:K559" si="457">F560+F561+F562</f>
        <v>27250</v>
      </c>
      <c r="G559" s="32">
        <f t="shared" si="457"/>
        <v>5450</v>
      </c>
      <c r="H559" s="32">
        <f t="shared" si="457"/>
        <v>5450</v>
      </c>
      <c r="I559" s="32">
        <f t="shared" si="457"/>
        <v>5450</v>
      </c>
      <c r="J559" s="32">
        <f t="shared" si="457"/>
        <v>5450</v>
      </c>
      <c r="K559" s="32">
        <f t="shared" si="457"/>
        <v>5450</v>
      </c>
      <c r="L559" s="45" t="s">
        <v>61</v>
      </c>
      <c r="M559" s="45"/>
    </row>
    <row r="560" spans="1:14" ht="38.25" x14ac:dyDescent="0.25">
      <c r="A560" s="307"/>
      <c r="B560" s="313"/>
      <c r="C560" s="178" t="s">
        <v>158</v>
      </c>
      <c r="D560" s="118" t="s">
        <v>156</v>
      </c>
      <c r="E560" s="90">
        <v>0</v>
      </c>
      <c r="F560" s="90">
        <f>G560+H560+I560+J560+K560</f>
        <v>27250</v>
      </c>
      <c r="G560" s="90">
        <f>4185.9+1264.1</f>
        <v>5450</v>
      </c>
      <c r="H560" s="90">
        <v>5450</v>
      </c>
      <c r="I560" s="90">
        <v>5450</v>
      </c>
      <c r="J560" s="90">
        <v>5450</v>
      </c>
      <c r="K560" s="90">
        <v>5450</v>
      </c>
      <c r="L560" s="181" t="s">
        <v>61</v>
      </c>
      <c r="M560" s="181"/>
    </row>
    <row r="561" spans="1:13" ht="38.25" x14ac:dyDescent="0.25">
      <c r="A561" s="307"/>
      <c r="B561" s="313"/>
      <c r="C561" s="178" t="s">
        <v>158</v>
      </c>
      <c r="D561" s="118" t="s">
        <v>157</v>
      </c>
      <c r="E561" s="90">
        <v>0</v>
      </c>
      <c r="F561" s="90">
        <f>G561+H561+I561+J561+K561</f>
        <v>0</v>
      </c>
      <c r="G561" s="90">
        <v>0</v>
      </c>
      <c r="H561" s="90">
        <v>0</v>
      </c>
      <c r="I561" s="90">
        <v>0</v>
      </c>
      <c r="J561" s="90">
        <v>0</v>
      </c>
      <c r="K561" s="90">
        <v>0</v>
      </c>
      <c r="L561" s="181" t="s">
        <v>61</v>
      </c>
      <c r="M561" s="181"/>
    </row>
    <row r="562" spans="1:13" ht="38.25" x14ac:dyDescent="0.25">
      <c r="A562" s="308"/>
      <c r="B562" s="314"/>
      <c r="C562" s="181" t="s">
        <v>158</v>
      </c>
      <c r="D562" s="93" t="s">
        <v>62</v>
      </c>
      <c r="E562" s="83">
        <v>0</v>
      </c>
      <c r="F562" s="83">
        <f t="shared" ref="F562" si="458">G562+H562+I562+J562+K562</f>
        <v>0</v>
      </c>
      <c r="G562" s="83">
        <v>0</v>
      </c>
      <c r="H562" s="83">
        <v>0</v>
      </c>
      <c r="I562" s="83">
        <v>0</v>
      </c>
      <c r="J562" s="83">
        <v>0</v>
      </c>
      <c r="K562" s="83">
        <v>0</v>
      </c>
      <c r="L562" s="181" t="s">
        <v>61</v>
      </c>
      <c r="M562" s="181"/>
    </row>
    <row r="563" spans="1:13" ht="15.75" customHeight="1" x14ac:dyDescent="0.25">
      <c r="A563" s="306" t="s">
        <v>77</v>
      </c>
      <c r="B563" s="312" t="s">
        <v>380</v>
      </c>
      <c r="C563" s="178"/>
      <c r="D563" s="94" t="s">
        <v>60</v>
      </c>
      <c r="E563" s="32">
        <f>E564+E565+E566</f>
        <v>0</v>
      </c>
      <c r="F563" s="32">
        <f t="shared" ref="F563:K563" si="459">F564+F565+F566</f>
        <v>3100</v>
      </c>
      <c r="G563" s="32">
        <f t="shared" si="459"/>
        <v>620</v>
      </c>
      <c r="H563" s="32">
        <f t="shared" si="459"/>
        <v>620</v>
      </c>
      <c r="I563" s="32">
        <f t="shared" si="459"/>
        <v>620</v>
      </c>
      <c r="J563" s="32">
        <f t="shared" si="459"/>
        <v>620</v>
      </c>
      <c r="K563" s="32">
        <f t="shared" si="459"/>
        <v>620</v>
      </c>
      <c r="L563" s="45" t="s">
        <v>61</v>
      </c>
      <c r="M563" s="45"/>
    </row>
    <row r="564" spans="1:13" ht="38.25" x14ac:dyDescent="0.25">
      <c r="A564" s="307"/>
      <c r="B564" s="313"/>
      <c r="C564" s="178" t="s">
        <v>158</v>
      </c>
      <c r="D564" s="118" t="s">
        <v>156</v>
      </c>
      <c r="E564" s="90">
        <v>0</v>
      </c>
      <c r="F564" s="90">
        <f>F568+F572+F576+F580+F584</f>
        <v>3100</v>
      </c>
      <c r="G564" s="90">
        <f>G568+G572+G576+G580+G584</f>
        <v>620</v>
      </c>
      <c r="H564" s="90">
        <f t="shared" ref="H564:K564" si="460">H568+H572+H576+H580+H584</f>
        <v>620</v>
      </c>
      <c r="I564" s="90">
        <f t="shared" si="460"/>
        <v>620</v>
      </c>
      <c r="J564" s="90">
        <f t="shared" si="460"/>
        <v>620</v>
      </c>
      <c r="K564" s="90">
        <f t="shared" si="460"/>
        <v>620</v>
      </c>
      <c r="L564" s="181" t="s">
        <v>61</v>
      </c>
      <c r="M564" s="181"/>
    </row>
    <row r="565" spans="1:13" ht="38.25" x14ac:dyDescent="0.25">
      <c r="A565" s="307"/>
      <c r="B565" s="313"/>
      <c r="C565" s="178" t="s">
        <v>158</v>
      </c>
      <c r="D565" s="118" t="s">
        <v>157</v>
      </c>
      <c r="E565" s="90">
        <v>0</v>
      </c>
      <c r="F565" s="90">
        <f>G565+H565+I565+J565+K565</f>
        <v>0</v>
      </c>
      <c r="G565" s="90">
        <v>0</v>
      </c>
      <c r="H565" s="90">
        <v>0</v>
      </c>
      <c r="I565" s="90">
        <v>0</v>
      </c>
      <c r="J565" s="90">
        <v>0</v>
      </c>
      <c r="K565" s="90">
        <v>0</v>
      </c>
      <c r="L565" s="181" t="s">
        <v>61</v>
      </c>
      <c r="M565" s="181"/>
    </row>
    <row r="566" spans="1:13" ht="38.25" x14ac:dyDescent="0.25">
      <c r="A566" s="308"/>
      <c r="B566" s="314"/>
      <c r="C566" s="181" t="s">
        <v>158</v>
      </c>
      <c r="D566" s="93" t="s">
        <v>62</v>
      </c>
      <c r="E566" s="83">
        <v>0</v>
      </c>
      <c r="F566" s="83">
        <f t="shared" ref="F566" si="461">G566+H566+I566+J566+K566</f>
        <v>0</v>
      </c>
      <c r="G566" s="83">
        <v>0</v>
      </c>
      <c r="H566" s="83">
        <v>0</v>
      </c>
      <c r="I566" s="83">
        <v>0</v>
      </c>
      <c r="J566" s="83">
        <v>0</v>
      </c>
      <c r="K566" s="83">
        <v>0</v>
      </c>
      <c r="L566" s="181" t="s">
        <v>61</v>
      </c>
      <c r="M566" s="181"/>
    </row>
    <row r="567" spans="1:13" ht="15.75" customHeight="1" x14ac:dyDescent="0.25">
      <c r="A567" s="306" t="s">
        <v>434</v>
      </c>
      <c r="B567" s="312" t="s">
        <v>435</v>
      </c>
      <c r="C567" s="226"/>
      <c r="D567" s="94" t="s">
        <v>60</v>
      </c>
      <c r="E567" s="32">
        <f>E568+E569+E570</f>
        <v>0</v>
      </c>
      <c r="F567" s="32">
        <f t="shared" ref="F567:K567" si="462">F568+F569+F570</f>
        <v>75</v>
      </c>
      <c r="G567" s="32">
        <f t="shared" si="462"/>
        <v>15</v>
      </c>
      <c r="H567" s="32">
        <f t="shared" si="462"/>
        <v>15</v>
      </c>
      <c r="I567" s="32">
        <f t="shared" si="462"/>
        <v>15</v>
      </c>
      <c r="J567" s="32">
        <f t="shared" si="462"/>
        <v>15</v>
      </c>
      <c r="K567" s="32">
        <f t="shared" si="462"/>
        <v>15</v>
      </c>
      <c r="L567" s="45" t="s">
        <v>61</v>
      </c>
      <c r="M567" s="45"/>
    </row>
    <row r="568" spans="1:13" ht="38.25" x14ac:dyDescent="0.25">
      <c r="A568" s="307"/>
      <c r="B568" s="313"/>
      <c r="C568" s="226" t="s">
        <v>158</v>
      </c>
      <c r="D568" s="118" t="s">
        <v>156</v>
      </c>
      <c r="E568" s="90">
        <v>0</v>
      </c>
      <c r="F568" s="90">
        <f>G568+H568+I568+J568+K568</f>
        <v>75</v>
      </c>
      <c r="G568" s="90">
        <v>15</v>
      </c>
      <c r="H568" s="90">
        <v>15</v>
      </c>
      <c r="I568" s="90">
        <v>15</v>
      </c>
      <c r="J568" s="90">
        <v>15</v>
      </c>
      <c r="K568" s="90">
        <v>15</v>
      </c>
      <c r="L568" s="227" t="s">
        <v>61</v>
      </c>
      <c r="M568" s="227"/>
    </row>
    <row r="569" spans="1:13" ht="38.25" x14ac:dyDescent="0.25">
      <c r="A569" s="307"/>
      <c r="B569" s="313"/>
      <c r="C569" s="226" t="s">
        <v>158</v>
      </c>
      <c r="D569" s="118" t="s">
        <v>157</v>
      </c>
      <c r="E569" s="90">
        <v>0</v>
      </c>
      <c r="F569" s="90">
        <f>G569+H569+I569+J569+K569</f>
        <v>0</v>
      </c>
      <c r="G569" s="90">
        <v>0</v>
      </c>
      <c r="H569" s="90">
        <v>0</v>
      </c>
      <c r="I569" s="90">
        <v>0</v>
      </c>
      <c r="J569" s="90">
        <v>0</v>
      </c>
      <c r="K569" s="90">
        <v>0</v>
      </c>
      <c r="L569" s="227" t="s">
        <v>61</v>
      </c>
      <c r="M569" s="227"/>
    </row>
    <row r="570" spans="1:13" ht="38.25" x14ac:dyDescent="0.25">
      <c r="A570" s="308"/>
      <c r="B570" s="314"/>
      <c r="C570" s="227" t="s">
        <v>158</v>
      </c>
      <c r="D570" s="93" t="s">
        <v>62</v>
      </c>
      <c r="E570" s="83">
        <v>0</v>
      </c>
      <c r="F570" s="83">
        <f t="shared" ref="F570" si="463">G570+H570+I570+J570+K570</f>
        <v>0</v>
      </c>
      <c r="G570" s="83">
        <v>0</v>
      </c>
      <c r="H570" s="83">
        <v>0</v>
      </c>
      <c r="I570" s="83">
        <v>0</v>
      </c>
      <c r="J570" s="83">
        <v>0</v>
      </c>
      <c r="K570" s="83">
        <v>0</v>
      </c>
      <c r="L570" s="227" t="s">
        <v>61</v>
      </c>
      <c r="M570" s="227"/>
    </row>
    <row r="571" spans="1:13" ht="15.75" customHeight="1" x14ac:dyDescent="0.25">
      <c r="A571" s="306" t="s">
        <v>436</v>
      </c>
      <c r="B571" s="312" t="s">
        <v>437</v>
      </c>
      <c r="C571" s="228"/>
      <c r="D571" s="94" t="s">
        <v>60</v>
      </c>
      <c r="E571" s="32">
        <f>E572+E573+E574</f>
        <v>0</v>
      </c>
      <c r="F571" s="32">
        <f t="shared" ref="F571:K571" si="464">F572+F573+F574</f>
        <v>1550</v>
      </c>
      <c r="G571" s="32">
        <f t="shared" si="464"/>
        <v>310</v>
      </c>
      <c r="H571" s="32">
        <f t="shared" si="464"/>
        <v>310</v>
      </c>
      <c r="I571" s="32">
        <f t="shared" si="464"/>
        <v>310</v>
      </c>
      <c r="J571" s="32">
        <f t="shared" si="464"/>
        <v>310</v>
      </c>
      <c r="K571" s="32">
        <f t="shared" si="464"/>
        <v>310</v>
      </c>
      <c r="L571" s="45" t="s">
        <v>61</v>
      </c>
      <c r="M571" s="45"/>
    </row>
    <row r="572" spans="1:13" ht="38.25" x14ac:dyDescent="0.25">
      <c r="A572" s="307"/>
      <c r="B572" s="313"/>
      <c r="C572" s="228" t="s">
        <v>158</v>
      </c>
      <c r="D572" s="118" t="s">
        <v>156</v>
      </c>
      <c r="E572" s="90">
        <v>0</v>
      </c>
      <c r="F572" s="90">
        <f>G572+H572+I572+J572+K572</f>
        <v>1550</v>
      </c>
      <c r="G572" s="90">
        <v>310</v>
      </c>
      <c r="H572" s="90">
        <v>310</v>
      </c>
      <c r="I572" s="90">
        <v>310</v>
      </c>
      <c r="J572" s="90">
        <v>310</v>
      </c>
      <c r="K572" s="90">
        <v>310</v>
      </c>
      <c r="L572" s="229" t="s">
        <v>61</v>
      </c>
      <c r="M572" s="229"/>
    </row>
    <row r="573" spans="1:13" ht="38.25" x14ac:dyDescent="0.25">
      <c r="A573" s="307"/>
      <c r="B573" s="313"/>
      <c r="C573" s="228" t="s">
        <v>158</v>
      </c>
      <c r="D573" s="118" t="s">
        <v>157</v>
      </c>
      <c r="E573" s="90">
        <v>0</v>
      </c>
      <c r="F573" s="90">
        <f>G573+H573+I573+J573+K573</f>
        <v>0</v>
      </c>
      <c r="G573" s="90">
        <v>0</v>
      </c>
      <c r="H573" s="90">
        <v>0</v>
      </c>
      <c r="I573" s="90">
        <v>0</v>
      </c>
      <c r="J573" s="90">
        <v>0</v>
      </c>
      <c r="K573" s="90">
        <v>0</v>
      </c>
      <c r="L573" s="229" t="s">
        <v>61</v>
      </c>
      <c r="M573" s="229"/>
    </row>
    <row r="574" spans="1:13" ht="38.25" x14ac:dyDescent="0.25">
      <c r="A574" s="308"/>
      <c r="B574" s="314"/>
      <c r="C574" s="229" t="s">
        <v>158</v>
      </c>
      <c r="D574" s="93" t="s">
        <v>62</v>
      </c>
      <c r="E574" s="83">
        <v>0</v>
      </c>
      <c r="F574" s="83">
        <f t="shared" ref="F574" si="465">G574+H574+I574+J574+K574</f>
        <v>0</v>
      </c>
      <c r="G574" s="83">
        <v>0</v>
      </c>
      <c r="H574" s="83">
        <v>0</v>
      </c>
      <c r="I574" s="83">
        <v>0</v>
      </c>
      <c r="J574" s="83">
        <v>0</v>
      </c>
      <c r="K574" s="83">
        <v>0</v>
      </c>
      <c r="L574" s="229" t="s">
        <v>61</v>
      </c>
      <c r="M574" s="229"/>
    </row>
    <row r="575" spans="1:13" ht="15.75" customHeight="1" x14ac:dyDescent="0.25">
      <c r="A575" s="306" t="s">
        <v>438</v>
      </c>
      <c r="B575" s="312" t="s">
        <v>439</v>
      </c>
      <c r="C575" s="228"/>
      <c r="D575" s="94" t="s">
        <v>60</v>
      </c>
      <c r="E575" s="32">
        <f>E576+E577+E578</f>
        <v>0</v>
      </c>
      <c r="F575" s="32">
        <f t="shared" ref="F575:K575" si="466">F576+F577+F578</f>
        <v>975</v>
      </c>
      <c r="G575" s="32">
        <f t="shared" si="466"/>
        <v>195</v>
      </c>
      <c r="H575" s="32">
        <f t="shared" si="466"/>
        <v>195</v>
      </c>
      <c r="I575" s="32">
        <f t="shared" si="466"/>
        <v>195</v>
      </c>
      <c r="J575" s="32">
        <f t="shared" si="466"/>
        <v>195</v>
      </c>
      <c r="K575" s="32">
        <f t="shared" si="466"/>
        <v>195</v>
      </c>
      <c r="L575" s="45" t="s">
        <v>61</v>
      </c>
      <c r="M575" s="45"/>
    </row>
    <row r="576" spans="1:13" ht="38.25" x14ac:dyDescent="0.25">
      <c r="A576" s="307"/>
      <c r="B576" s="313"/>
      <c r="C576" s="228" t="s">
        <v>158</v>
      </c>
      <c r="D576" s="118" t="s">
        <v>156</v>
      </c>
      <c r="E576" s="90">
        <v>0</v>
      </c>
      <c r="F576" s="90">
        <f>G576+H576+I576+J576+K576</f>
        <v>975</v>
      </c>
      <c r="G576" s="90">
        <v>195</v>
      </c>
      <c r="H576" s="90">
        <v>195</v>
      </c>
      <c r="I576" s="90">
        <v>195</v>
      </c>
      <c r="J576" s="90">
        <v>195</v>
      </c>
      <c r="K576" s="90">
        <v>195</v>
      </c>
      <c r="L576" s="229" t="s">
        <v>61</v>
      </c>
      <c r="M576" s="229"/>
    </row>
    <row r="577" spans="1:13" ht="38.25" x14ac:dyDescent="0.25">
      <c r="A577" s="307"/>
      <c r="B577" s="313"/>
      <c r="C577" s="228" t="s">
        <v>158</v>
      </c>
      <c r="D577" s="118" t="s">
        <v>157</v>
      </c>
      <c r="E577" s="90">
        <v>0</v>
      </c>
      <c r="F577" s="90">
        <f>G577+H577+I577+J577+K577</f>
        <v>0</v>
      </c>
      <c r="G577" s="90">
        <v>0</v>
      </c>
      <c r="H577" s="90">
        <v>0</v>
      </c>
      <c r="I577" s="90">
        <v>0</v>
      </c>
      <c r="J577" s="90">
        <v>0</v>
      </c>
      <c r="K577" s="90">
        <v>0</v>
      </c>
      <c r="L577" s="229" t="s">
        <v>61</v>
      </c>
      <c r="M577" s="229"/>
    </row>
    <row r="578" spans="1:13" ht="38.25" x14ac:dyDescent="0.25">
      <c r="A578" s="308"/>
      <c r="B578" s="314"/>
      <c r="C578" s="229" t="s">
        <v>158</v>
      </c>
      <c r="D578" s="93" t="s">
        <v>62</v>
      </c>
      <c r="E578" s="83">
        <v>0</v>
      </c>
      <c r="F578" s="83">
        <f t="shared" ref="F578" si="467">G578+H578+I578+J578+K578</f>
        <v>0</v>
      </c>
      <c r="G578" s="83">
        <v>0</v>
      </c>
      <c r="H578" s="83">
        <v>0</v>
      </c>
      <c r="I578" s="83">
        <v>0</v>
      </c>
      <c r="J578" s="83">
        <v>0</v>
      </c>
      <c r="K578" s="83">
        <v>0</v>
      </c>
      <c r="L578" s="229" t="s">
        <v>61</v>
      </c>
      <c r="M578" s="229"/>
    </row>
    <row r="579" spans="1:13" ht="15.75" customHeight="1" x14ac:dyDescent="0.25">
      <c r="A579" s="306" t="s">
        <v>440</v>
      </c>
      <c r="B579" s="312" t="s">
        <v>424</v>
      </c>
      <c r="C579" s="228"/>
      <c r="D579" s="94" t="s">
        <v>60</v>
      </c>
      <c r="E579" s="32">
        <f>E580+E581+E582</f>
        <v>0</v>
      </c>
      <c r="F579" s="32">
        <f t="shared" ref="F579:K579" si="468">F580+F581+F582</f>
        <v>250</v>
      </c>
      <c r="G579" s="32">
        <f t="shared" si="468"/>
        <v>50</v>
      </c>
      <c r="H579" s="32">
        <f t="shared" si="468"/>
        <v>50</v>
      </c>
      <c r="I579" s="32">
        <f t="shared" si="468"/>
        <v>50</v>
      </c>
      <c r="J579" s="32">
        <f t="shared" si="468"/>
        <v>50</v>
      </c>
      <c r="K579" s="32">
        <f t="shared" si="468"/>
        <v>50</v>
      </c>
      <c r="L579" s="45" t="s">
        <v>61</v>
      </c>
      <c r="M579" s="45"/>
    </row>
    <row r="580" spans="1:13" ht="38.25" x14ac:dyDescent="0.25">
      <c r="A580" s="307"/>
      <c r="B580" s="313"/>
      <c r="C580" s="228" t="s">
        <v>158</v>
      </c>
      <c r="D580" s="118" t="s">
        <v>156</v>
      </c>
      <c r="E580" s="90">
        <v>0</v>
      </c>
      <c r="F580" s="90">
        <f>G580+H580+I580+J580+K580</f>
        <v>250</v>
      </c>
      <c r="G580" s="90">
        <v>50</v>
      </c>
      <c r="H580" s="90">
        <v>50</v>
      </c>
      <c r="I580" s="90">
        <v>50</v>
      </c>
      <c r="J580" s="90">
        <v>50</v>
      </c>
      <c r="K580" s="90">
        <v>50</v>
      </c>
      <c r="L580" s="229" t="s">
        <v>61</v>
      </c>
      <c r="M580" s="229"/>
    </row>
    <row r="581" spans="1:13" ht="38.25" x14ac:dyDescent="0.25">
      <c r="A581" s="307"/>
      <c r="B581" s="313"/>
      <c r="C581" s="228" t="s">
        <v>158</v>
      </c>
      <c r="D581" s="118" t="s">
        <v>157</v>
      </c>
      <c r="E581" s="90">
        <v>0</v>
      </c>
      <c r="F581" s="90">
        <f>G581+H581+I581+J581+K581</f>
        <v>0</v>
      </c>
      <c r="G581" s="90">
        <v>0</v>
      </c>
      <c r="H581" s="90">
        <v>0</v>
      </c>
      <c r="I581" s="90">
        <v>0</v>
      </c>
      <c r="J581" s="90">
        <v>0</v>
      </c>
      <c r="K581" s="90">
        <v>0</v>
      </c>
      <c r="L581" s="229" t="s">
        <v>61</v>
      </c>
      <c r="M581" s="229"/>
    </row>
    <row r="582" spans="1:13" ht="38.25" x14ac:dyDescent="0.25">
      <c r="A582" s="308"/>
      <c r="B582" s="314"/>
      <c r="C582" s="229" t="s">
        <v>158</v>
      </c>
      <c r="D582" s="93" t="s">
        <v>62</v>
      </c>
      <c r="E582" s="83">
        <v>0</v>
      </c>
      <c r="F582" s="83">
        <f t="shared" ref="F582" si="469">G582+H582+I582+J582+K582</f>
        <v>0</v>
      </c>
      <c r="G582" s="83">
        <v>0</v>
      </c>
      <c r="H582" s="83">
        <v>0</v>
      </c>
      <c r="I582" s="83">
        <v>0</v>
      </c>
      <c r="J582" s="83">
        <v>0</v>
      </c>
      <c r="K582" s="83">
        <v>0</v>
      </c>
      <c r="L582" s="229" t="s">
        <v>61</v>
      </c>
      <c r="M582" s="229"/>
    </row>
    <row r="583" spans="1:13" ht="25.5" customHeight="1" x14ac:dyDescent="0.25">
      <c r="A583" s="306" t="s">
        <v>441</v>
      </c>
      <c r="B583" s="312" t="s">
        <v>442</v>
      </c>
      <c r="C583" s="228"/>
      <c r="D583" s="94" t="s">
        <v>60</v>
      </c>
      <c r="E583" s="32">
        <f>E584+E585+E586</f>
        <v>0</v>
      </c>
      <c r="F583" s="32">
        <f t="shared" ref="F583:K583" si="470">F584+F585+F586</f>
        <v>250</v>
      </c>
      <c r="G583" s="32">
        <f t="shared" si="470"/>
        <v>50</v>
      </c>
      <c r="H583" s="32">
        <f t="shared" si="470"/>
        <v>50</v>
      </c>
      <c r="I583" s="32">
        <f t="shared" si="470"/>
        <v>50</v>
      </c>
      <c r="J583" s="32">
        <f t="shared" si="470"/>
        <v>50</v>
      </c>
      <c r="K583" s="32">
        <f t="shared" si="470"/>
        <v>50</v>
      </c>
      <c r="L583" s="45" t="s">
        <v>61</v>
      </c>
      <c r="M583" s="45"/>
    </row>
    <row r="584" spans="1:13" ht="38.25" x14ac:dyDescent="0.25">
      <c r="A584" s="307"/>
      <c r="B584" s="313"/>
      <c r="C584" s="228" t="s">
        <v>158</v>
      </c>
      <c r="D584" s="118" t="s">
        <v>156</v>
      </c>
      <c r="E584" s="90">
        <v>0</v>
      </c>
      <c r="F584" s="90">
        <f>G584+H584+I584+J584+K584</f>
        <v>250</v>
      </c>
      <c r="G584" s="90">
        <v>50</v>
      </c>
      <c r="H584" s="90">
        <v>50</v>
      </c>
      <c r="I584" s="90">
        <v>50</v>
      </c>
      <c r="J584" s="90">
        <v>50</v>
      </c>
      <c r="K584" s="90">
        <v>50</v>
      </c>
      <c r="L584" s="229" t="s">
        <v>61</v>
      </c>
      <c r="M584" s="229"/>
    </row>
    <row r="585" spans="1:13" ht="38.25" x14ac:dyDescent="0.25">
      <c r="A585" s="307"/>
      <c r="B585" s="313"/>
      <c r="C585" s="228" t="s">
        <v>158</v>
      </c>
      <c r="D585" s="118" t="s">
        <v>157</v>
      </c>
      <c r="E585" s="90">
        <v>0</v>
      </c>
      <c r="F585" s="90">
        <f>G585+H585+I585+J585+K585</f>
        <v>0</v>
      </c>
      <c r="G585" s="90">
        <v>0</v>
      </c>
      <c r="H585" s="90">
        <v>0</v>
      </c>
      <c r="I585" s="90">
        <v>0</v>
      </c>
      <c r="J585" s="90">
        <v>0</v>
      </c>
      <c r="K585" s="90">
        <v>0</v>
      </c>
      <c r="L585" s="229" t="s">
        <v>61</v>
      </c>
      <c r="M585" s="229"/>
    </row>
    <row r="586" spans="1:13" ht="38.25" x14ac:dyDescent="0.25">
      <c r="A586" s="308"/>
      <c r="B586" s="314"/>
      <c r="C586" s="229" t="s">
        <v>158</v>
      </c>
      <c r="D586" s="93" t="s">
        <v>62</v>
      </c>
      <c r="E586" s="83">
        <v>0</v>
      </c>
      <c r="F586" s="83">
        <f t="shared" ref="F586" si="471">G586+H586+I586+J586+K586</f>
        <v>0</v>
      </c>
      <c r="G586" s="83">
        <v>0</v>
      </c>
      <c r="H586" s="83">
        <v>0</v>
      </c>
      <c r="I586" s="83">
        <v>0</v>
      </c>
      <c r="J586" s="83">
        <v>0</v>
      </c>
      <c r="K586" s="83">
        <v>0</v>
      </c>
      <c r="L586" s="229" t="s">
        <v>61</v>
      </c>
      <c r="M586" s="229"/>
    </row>
    <row r="587" spans="1:13" ht="15.75" customHeight="1" x14ac:dyDescent="0.25">
      <c r="A587" s="306" t="s">
        <v>290</v>
      </c>
      <c r="B587" s="312" t="s">
        <v>379</v>
      </c>
      <c r="C587" s="178"/>
      <c r="D587" s="94" t="s">
        <v>60</v>
      </c>
      <c r="E587" s="32">
        <f>E588+E589+E590</f>
        <v>0</v>
      </c>
      <c r="F587" s="32">
        <f t="shared" ref="F587:K587" si="472">F588+F589+F590</f>
        <v>500</v>
      </c>
      <c r="G587" s="32">
        <f t="shared" si="472"/>
        <v>100</v>
      </c>
      <c r="H587" s="32">
        <f t="shared" si="472"/>
        <v>100</v>
      </c>
      <c r="I587" s="32">
        <f t="shared" si="472"/>
        <v>100</v>
      </c>
      <c r="J587" s="32">
        <f t="shared" si="472"/>
        <v>100</v>
      </c>
      <c r="K587" s="32">
        <f t="shared" si="472"/>
        <v>100</v>
      </c>
      <c r="L587" s="45" t="s">
        <v>61</v>
      </c>
      <c r="M587" s="45"/>
    </row>
    <row r="588" spans="1:13" ht="38.25" x14ac:dyDescent="0.25">
      <c r="A588" s="307"/>
      <c r="B588" s="313"/>
      <c r="C588" s="178" t="s">
        <v>158</v>
      </c>
      <c r="D588" s="118" t="s">
        <v>156</v>
      </c>
      <c r="E588" s="90">
        <v>0</v>
      </c>
      <c r="F588" s="90">
        <f>G588+H588+I588+J588+K588</f>
        <v>500</v>
      </c>
      <c r="G588" s="90">
        <v>100</v>
      </c>
      <c r="H588" s="90">
        <v>100</v>
      </c>
      <c r="I588" s="90">
        <v>100</v>
      </c>
      <c r="J588" s="90">
        <v>100</v>
      </c>
      <c r="K588" s="90">
        <v>100</v>
      </c>
      <c r="L588" s="181" t="s">
        <v>61</v>
      </c>
      <c r="M588" s="181"/>
    </row>
    <row r="589" spans="1:13" ht="38.25" x14ac:dyDescent="0.25">
      <c r="A589" s="307"/>
      <c r="B589" s="313"/>
      <c r="C589" s="178" t="s">
        <v>158</v>
      </c>
      <c r="D589" s="118" t="s">
        <v>157</v>
      </c>
      <c r="E589" s="90">
        <v>0</v>
      </c>
      <c r="F589" s="90">
        <f>G589+H589+I589+J589+K589</f>
        <v>0</v>
      </c>
      <c r="G589" s="90">
        <v>0</v>
      </c>
      <c r="H589" s="90">
        <v>0</v>
      </c>
      <c r="I589" s="90">
        <v>0</v>
      </c>
      <c r="J589" s="90">
        <v>0</v>
      </c>
      <c r="K589" s="90">
        <v>0</v>
      </c>
      <c r="L589" s="181" t="s">
        <v>61</v>
      </c>
      <c r="M589" s="181"/>
    </row>
    <row r="590" spans="1:13" ht="38.25" x14ac:dyDescent="0.25">
      <c r="A590" s="308"/>
      <c r="B590" s="314"/>
      <c r="C590" s="181" t="s">
        <v>158</v>
      </c>
      <c r="D590" s="93" t="s">
        <v>62</v>
      </c>
      <c r="E590" s="83">
        <v>0</v>
      </c>
      <c r="F590" s="83">
        <f t="shared" ref="F590" si="473">G590+H590+I590+J590+K590</f>
        <v>0</v>
      </c>
      <c r="G590" s="83">
        <v>0</v>
      </c>
      <c r="H590" s="83">
        <v>0</v>
      </c>
      <c r="I590" s="83">
        <v>0</v>
      </c>
      <c r="J590" s="83">
        <v>0</v>
      </c>
      <c r="K590" s="83">
        <v>0</v>
      </c>
      <c r="L590" s="181" t="s">
        <v>61</v>
      </c>
      <c r="M590" s="181"/>
    </row>
    <row r="591" spans="1:13" ht="25.5" customHeight="1" x14ac:dyDescent="0.25">
      <c r="A591" s="306" t="s">
        <v>79</v>
      </c>
      <c r="B591" s="312" t="s">
        <v>381</v>
      </c>
      <c r="C591" s="178"/>
      <c r="D591" s="94" t="s">
        <v>60</v>
      </c>
      <c r="E591" s="32">
        <f>E592+E593+E594</f>
        <v>0</v>
      </c>
      <c r="F591" s="32">
        <f t="shared" ref="F591:K591" si="474">F592+F593+F594</f>
        <v>3000</v>
      </c>
      <c r="G591" s="32">
        <f t="shared" si="474"/>
        <v>600</v>
      </c>
      <c r="H591" s="32">
        <f t="shared" si="474"/>
        <v>600</v>
      </c>
      <c r="I591" s="32">
        <f t="shared" si="474"/>
        <v>600</v>
      </c>
      <c r="J591" s="32">
        <f t="shared" si="474"/>
        <v>600</v>
      </c>
      <c r="K591" s="32">
        <f t="shared" si="474"/>
        <v>600</v>
      </c>
      <c r="L591" s="45" t="s">
        <v>61</v>
      </c>
      <c r="M591" s="45"/>
    </row>
    <row r="592" spans="1:13" ht="38.25" x14ac:dyDescent="0.25">
      <c r="A592" s="307"/>
      <c r="B592" s="313"/>
      <c r="C592" s="178" t="s">
        <v>158</v>
      </c>
      <c r="D592" s="118" t="s">
        <v>156</v>
      </c>
      <c r="E592" s="90">
        <v>0</v>
      </c>
      <c r="F592" s="90">
        <f>G592+H592+I592+J592+K592</f>
        <v>3000</v>
      </c>
      <c r="G592" s="90">
        <v>600</v>
      </c>
      <c r="H592" s="90">
        <v>600</v>
      </c>
      <c r="I592" s="90">
        <v>600</v>
      </c>
      <c r="J592" s="90">
        <v>600</v>
      </c>
      <c r="K592" s="90">
        <v>600</v>
      </c>
      <c r="L592" s="181" t="s">
        <v>61</v>
      </c>
      <c r="M592" s="181"/>
    </row>
    <row r="593" spans="1:21" ht="38.25" x14ac:dyDescent="0.25">
      <c r="A593" s="307"/>
      <c r="B593" s="313"/>
      <c r="C593" s="178" t="s">
        <v>158</v>
      </c>
      <c r="D593" s="118" t="s">
        <v>157</v>
      </c>
      <c r="E593" s="90">
        <v>0</v>
      </c>
      <c r="F593" s="90">
        <f>G593+H593+I593+J593+K593</f>
        <v>0</v>
      </c>
      <c r="G593" s="90">
        <v>0</v>
      </c>
      <c r="H593" s="90">
        <v>0</v>
      </c>
      <c r="I593" s="90">
        <v>0</v>
      </c>
      <c r="J593" s="90">
        <v>0</v>
      </c>
      <c r="K593" s="90">
        <v>0</v>
      </c>
      <c r="L593" s="181" t="s">
        <v>61</v>
      </c>
      <c r="M593" s="181"/>
    </row>
    <row r="594" spans="1:21" ht="38.25" x14ac:dyDescent="0.25">
      <c r="A594" s="308"/>
      <c r="B594" s="314"/>
      <c r="C594" s="181" t="s">
        <v>158</v>
      </c>
      <c r="D594" s="93" t="s">
        <v>62</v>
      </c>
      <c r="E594" s="83">
        <v>0</v>
      </c>
      <c r="F594" s="83">
        <f t="shared" ref="F594" si="475">G594+H594+I594+J594+K594</f>
        <v>0</v>
      </c>
      <c r="G594" s="83">
        <v>0</v>
      </c>
      <c r="H594" s="83">
        <v>0</v>
      </c>
      <c r="I594" s="83">
        <v>0</v>
      </c>
      <c r="J594" s="83">
        <v>0</v>
      </c>
      <c r="K594" s="83">
        <v>0</v>
      </c>
      <c r="L594" s="181" t="s">
        <v>61</v>
      </c>
      <c r="M594" s="181"/>
    </row>
    <row r="595" spans="1:21" ht="25.5" customHeight="1" x14ac:dyDescent="0.25">
      <c r="A595" s="306" t="s">
        <v>165</v>
      </c>
      <c r="B595" s="312" t="s">
        <v>189</v>
      </c>
      <c r="C595" s="86"/>
      <c r="D595" s="94" t="s">
        <v>60</v>
      </c>
      <c r="E595" s="32">
        <f>E596+E597+E598</f>
        <v>0</v>
      </c>
      <c r="F595" s="32">
        <f t="shared" ref="F595:K595" si="476">F596+F597+F598</f>
        <v>0</v>
      </c>
      <c r="G595" s="32">
        <f t="shared" si="476"/>
        <v>0</v>
      </c>
      <c r="H595" s="32">
        <f t="shared" si="476"/>
        <v>0</v>
      </c>
      <c r="I595" s="32">
        <f t="shared" si="476"/>
        <v>0</v>
      </c>
      <c r="J595" s="32">
        <f t="shared" si="476"/>
        <v>0</v>
      </c>
      <c r="K595" s="32">
        <f t="shared" si="476"/>
        <v>0</v>
      </c>
      <c r="L595" s="45" t="s">
        <v>61</v>
      </c>
      <c r="M595" s="45"/>
    </row>
    <row r="596" spans="1:21" ht="38.25" x14ac:dyDescent="0.25">
      <c r="A596" s="307"/>
      <c r="B596" s="313"/>
      <c r="C596" s="86" t="s">
        <v>158</v>
      </c>
      <c r="D596" s="85" t="s">
        <v>156</v>
      </c>
      <c r="E596" s="90">
        <v>0</v>
      </c>
      <c r="F596" s="90">
        <f>G596+H596+I596+J596+K596</f>
        <v>0</v>
      </c>
      <c r="G596" s="90">
        <v>0</v>
      </c>
      <c r="H596" s="90">
        <v>0</v>
      </c>
      <c r="I596" s="90">
        <v>0</v>
      </c>
      <c r="J596" s="90">
        <v>0</v>
      </c>
      <c r="K596" s="90">
        <v>0</v>
      </c>
      <c r="L596" s="91" t="s">
        <v>61</v>
      </c>
      <c r="M596" s="91"/>
    </row>
    <row r="597" spans="1:21" ht="38.25" x14ac:dyDescent="0.25">
      <c r="A597" s="307"/>
      <c r="B597" s="313"/>
      <c r="C597" s="86" t="s">
        <v>158</v>
      </c>
      <c r="D597" s="85" t="s">
        <v>157</v>
      </c>
      <c r="E597" s="90">
        <v>0</v>
      </c>
      <c r="F597" s="90">
        <f>G597+H597+I597+J597+K597</f>
        <v>0</v>
      </c>
      <c r="G597" s="90">
        <v>0</v>
      </c>
      <c r="H597" s="90">
        <v>0</v>
      </c>
      <c r="I597" s="90">
        <v>0</v>
      </c>
      <c r="J597" s="90">
        <v>0</v>
      </c>
      <c r="K597" s="90">
        <v>0</v>
      </c>
      <c r="L597" s="91" t="s">
        <v>61</v>
      </c>
      <c r="M597" s="91"/>
    </row>
    <row r="598" spans="1:21" ht="44.25" customHeight="1" x14ac:dyDescent="0.25">
      <c r="A598" s="308"/>
      <c r="B598" s="314"/>
      <c r="C598" s="91" t="s">
        <v>158</v>
      </c>
      <c r="D598" s="93" t="s">
        <v>62</v>
      </c>
      <c r="E598" s="83">
        <v>0</v>
      </c>
      <c r="F598" s="83">
        <f t="shared" ref="F598" si="477">G598+H598+I598+J598+K598</f>
        <v>0</v>
      </c>
      <c r="G598" s="83">
        <v>0</v>
      </c>
      <c r="H598" s="83">
        <v>0</v>
      </c>
      <c r="I598" s="83">
        <v>0</v>
      </c>
      <c r="J598" s="83">
        <v>0</v>
      </c>
      <c r="K598" s="83">
        <v>0</v>
      </c>
      <c r="L598" s="91" t="s">
        <v>61</v>
      </c>
      <c r="M598" s="91"/>
    </row>
    <row r="599" spans="1:21" ht="25.5" customHeight="1" x14ac:dyDescent="0.25">
      <c r="A599" s="306" t="s">
        <v>166</v>
      </c>
      <c r="B599" s="312" t="s">
        <v>190</v>
      </c>
      <c r="C599" s="86"/>
      <c r="D599" s="94" t="s">
        <v>60</v>
      </c>
      <c r="E599" s="32">
        <f>E600+E601+E602</f>
        <v>0</v>
      </c>
      <c r="F599" s="32">
        <f t="shared" ref="F599:K599" si="478">F600+F601+F602</f>
        <v>0</v>
      </c>
      <c r="G599" s="32">
        <f t="shared" si="478"/>
        <v>0</v>
      </c>
      <c r="H599" s="32">
        <f t="shared" si="478"/>
        <v>0</v>
      </c>
      <c r="I599" s="32">
        <f t="shared" si="478"/>
        <v>0</v>
      </c>
      <c r="J599" s="32">
        <f t="shared" si="478"/>
        <v>0</v>
      </c>
      <c r="K599" s="32">
        <f t="shared" si="478"/>
        <v>0</v>
      </c>
      <c r="L599" s="45" t="s">
        <v>61</v>
      </c>
      <c r="M599" s="45"/>
    </row>
    <row r="600" spans="1:21" ht="44.25" customHeight="1" x14ac:dyDescent="0.25">
      <c r="A600" s="307"/>
      <c r="B600" s="313"/>
      <c r="C600" s="86" t="s">
        <v>158</v>
      </c>
      <c r="D600" s="85" t="s">
        <v>156</v>
      </c>
      <c r="E600" s="90">
        <v>0</v>
      </c>
      <c r="F600" s="90">
        <f>G600+H600+I600+J600+K600</f>
        <v>0</v>
      </c>
      <c r="G600" s="90">
        <v>0</v>
      </c>
      <c r="H600" s="90">
        <v>0</v>
      </c>
      <c r="I600" s="90">
        <v>0</v>
      </c>
      <c r="J600" s="90">
        <v>0</v>
      </c>
      <c r="K600" s="90">
        <v>0</v>
      </c>
      <c r="L600" s="91" t="s">
        <v>61</v>
      </c>
      <c r="M600" s="91"/>
    </row>
    <row r="601" spans="1:21" ht="44.25" customHeight="1" x14ac:dyDescent="0.25">
      <c r="A601" s="307"/>
      <c r="B601" s="313"/>
      <c r="C601" s="86" t="s">
        <v>158</v>
      </c>
      <c r="D601" s="85" t="s">
        <v>157</v>
      </c>
      <c r="E601" s="90">
        <v>0</v>
      </c>
      <c r="F601" s="90">
        <f>G601+H601+I601+J601+K601</f>
        <v>0</v>
      </c>
      <c r="G601" s="90">
        <v>0</v>
      </c>
      <c r="H601" s="90">
        <v>0</v>
      </c>
      <c r="I601" s="90">
        <v>0</v>
      </c>
      <c r="J601" s="90">
        <v>0</v>
      </c>
      <c r="K601" s="90">
        <v>0</v>
      </c>
      <c r="L601" s="91" t="s">
        <v>61</v>
      </c>
      <c r="M601" s="91"/>
    </row>
    <row r="602" spans="1:21" ht="44.25" customHeight="1" x14ac:dyDescent="0.25">
      <c r="A602" s="308"/>
      <c r="B602" s="314"/>
      <c r="C602" s="91" t="s">
        <v>158</v>
      </c>
      <c r="D602" s="93" t="s">
        <v>62</v>
      </c>
      <c r="E602" s="83">
        <v>0</v>
      </c>
      <c r="F602" s="83">
        <f t="shared" ref="F602" si="479">G602+H602+I602+J602+K602</f>
        <v>0</v>
      </c>
      <c r="G602" s="83">
        <v>0</v>
      </c>
      <c r="H602" s="83">
        <v>0</v>
      </c>
      <c r="I602" s="83">
        <v>0</v>
      </c>
      <c r="J602" s="83">
        <v>0</v>
      </c>
      <c r="K602" s="83">
        <v>0</v>
      </c>
      <c r="L602" s="91" t="s">
        <v>61</v>
      </c>
      <c r="M602" s="91"/>
    </row>
    <row r="603" spans="1:21" ht="27.75" customHeight="1" x14ac:dyDescent="0.25">
      <c r="A603" s="344" t="s">
        <v>63</v>
      </c>
      <c r="B603" s="345"/>
      <c r="C603" s="108"/>
      <c r="D603" s="38" t="s">
        <v>64</v>
      </c>
      <c r="E603" s="69">
        <f t="shared" ref="E603:K603" si="480">E555+E595+E599</f>
        <v>0</v>
      </c>
      <c r="F603" s="69">
        <f t="shared" si="480"/>
        <v>33850</v>
      </c>
      <c r="G603" s="69">
        <f t="shared" si="480"/>
        <v>6770</v>
      </c>
      <c r="H603" s="69">
        <f t="shared" si="480"/>
        <v>6770</v>
      </c>
      <c r="I603" s="69">
        <f t="shared" si="480"/>
        <v>6770</v>
      </c>
      <c r="J603" s="69">
        <f t="shared" si="480"/>
        <v>6770</v>
      </c>
      <c r="K603" s="69">
        <f t="shared" si="480"/>
        <v>6770</v>
      </c>
      <c r="L603" s="38"/>
      <c r="M603" s="38"/>
    </row>
    <row r="604" spans="1:21" ht="38.25" x14ac:dyDescent="0.25">
      <c r="A604" s="346"/>
      <c r="B604" s="347"/>
      <c r="C604" s="108"/>
      <c r="D604" s="38" t="s">
        <v>156</v>
      </c>
      <c r="E604" s="54">
        <f t="shared" ref="E604:K606" si="481">E552</f>
        <v>0</v>
      </c>
      <c r="F604" s="54">
        <f t="shared" si="481"/>
        <v>33850</v>
      </c>
      <c r="G604" s="54">
        <f t="shared" si="481"/>
        <v>6770</v>
      </c>
      <c r="H604" s="54">
        <f t="shared" si="481"/>
        <v>6770</v>
      </c>
      <c r="I604" s="54">
        <f t="shared" si="481"/>
        <v>6770</v>
      </c>
      <c r="J604" s="54">
        <f t="shared" si="481"/>
        <v>6770</v>
      </c>
      <c r="K604" s="54">
        <f t="shared" si="481"/>
        <v>6770</v>
      </c>
      <c r="L604" s="38"/>
      <c r="M604" s="38"/>
      <c r="N604" s="19"/>
    </row>
    <row r="605" spans="1:21" ht="40.5" customHeight="1" x14ac:dyDescent="0.25">
      <c r="A605" s="346"/>
      <c r="B605" s="347"/>
      <c r="C605" s="108"/>
      <c r="D605" s="48" t="s">
        <v>18</v>
      </c>
      <c r="E605" s="70">
        <f t="shared" si="481"/>
        <v>0</v>
      </c>
      <c r="F605" s="70">
        <f t="shared" si="481"/>
        <v>0</v>
      </c>
      <c r="G605" s="70">
        <f t="shared" si="481"/>
        <v>0</v>
      </c>
      <c r="H605" s="70">
        <f t="shared" si="481"/>
        <v>0</v>
      </c>
      <c r="I605" s="70">
        <f t="shared" si="481"/>
        <v>0</v>
      </c>
      <c r="J605" s="70">
        <f t="shared" si="481"/>
        <v>0</v>
      </c>
      <c r="K605" s="70">
        <f t="shared" si="481"/>
        <v>0</v>
      </c>
      <c r="L605" s="48"/>
      <c r="M605" s="48"/>
    </row>
    <row r="606" spans="1:21" ht="44.25" customHeight="1" x14ac:dyDescent="0.25">
      <c r="A606" s="348"/>
      <c r="B606" s="349"/>
      <c r="C606" s="108"/>
      <c r="D606" s="51" t="s">
        <v>62</v>
      </c>
      <c r="E606" s="53">
        <f t="shared" si="481"/>
        <v>0</v>
      </c>
      <c r="F606" s="53">
        <f t="shared" si="481"/>
        <v>0</v>
      </c>
      <c r="G606" s="53">
        <f t="shared" si="481"/>
        <v>0</v>
      </c>
      <c r="H606" s="53">
        <f t="shared" si="481"/>
        <v>0</v>
      </c>
      <c r="I606" s="53">
        <f t="shared" si="481"/>
        <v>0</v>
      </c>
      <c r="J606" s="53">
        <f t="shared" si="481"/>
        <v>0</v>
      </c>
      <c r="K606" s="53">
        <f t="shared" si="481"/>
        <v>0</v>
      </c>
      <c r="L606" s="51"/>
      <c r="M606" s="51"/>
    </row>
    <row r="607" spans="1:21" ht="30.75" customHeight="1" x14ac:dyDescent="0.25">
      <c r="A607" s="344" t="s">
        <v>233</v>
      </c>
      <c r="B607" s="345"/>
      <c r="C607" s="108"/>
      <c r="D607" s="206" t="s">
        <v>64</v>
      </c>
      <c r="E607" s="69">
        <f>E24+E121+E222+E339+E392+E449+E603</f>
        <v>0</v>
      </c>
      <c r="F607" s="69">
        <f>F608+F609+F610</f>
        <v>1647529.4000000001</v>
      </c>
      <c r="G607" s="69">
        <f t="shared" ref="G607:K607" si="482">G608+G609+G610</f>
        <v>525909.39999999991</v>
      </c>
      <c r="H607" s="69">
        <f t="shared" si="482"/>
        <v>420655</v>
      </c>
      <c r="I607" s="69">
        <f t="shared" si="482"/>
        <v>233655</v>
      </c>
      <c r="J607" s="69">
        <f t="shared" si="482"/>
        <v>233655</v>
      </c>
      <c r="K607" s="69">
        <f t="shared" si="482"/>
        <v>233655</v>
      </c>
      <c r="L607" s="69"/>
      <c r="M607" s="69"/>
    </row>
    <row r="608" spans="1:21" ht="78.75" x14ac:dyDescent="0.25">
      <c r="A608" s="346"/>
      <c r="B608" s="347"/>
      <c r="C608" s="108"/>
      <c r="D608" s="206" t="s">
        <v>156</v>
      </c>
      <c r="E608" s="69">
        <f t="shared" ref="E608:K608" si="483">E25+E122+E223+E340+E393+E450+E547+E604</f>
        <v>9368.4</v>
      </c>
      <c r="F608" s="69">
        <f t="shared" si="483"/>
        <v>1237612.6000000001</v>
      </c>
      <c r="G608" s="69">
        <f t="shared" si="483"/>
        <v>270641.59999999998</v>
      </c>
      <c r="H608" s="69">
        <f t="shared" si="483"/>
        <v>266006</v>
      </c>
      <c r="I608" s="69">
        <f t="shared" si="483"/>
        <v>233655</v>
      </c>
      <c r="J608" s="69">
        <f t="shared" si="483"/>
        <v>233655</v>
      </c>
      <c r="K608" s="69">
        <f t="shared" si="483"/>
        <v>233655</v>
      </c>
      <c r="L608" s="123"/>
      <c r="M608" s="123"/>
      <c r="N608" s="212">
        <f>G608-G393-G547</f>
        <v>253044.59999999998</v>
      </c>
      <c r="O608" s="19"/>
      <c r="P608" s="19"/>
      <c r="Q608" s="19"/>
      <c r="R608" s="19"/>
      <c r="S608" s="19"/>
      <c r="T608" s="19"/>
      <c r="U608" s="19"/>
    </row>
    <row r="609" spans="1:15" ht="63" x14ac:dyDescent="0.25">
      <c r="A609" s="346"/>
      <c r="B609" s="347"/>
      <c r="C609" s="108"/>
      <c r="D609" s="207" t="s">
        <v>18</v>
      </c>
      <c r="E609" s="70">
        <f t="shared" ref="E609:K609" si="484">E26+E123+E224+E346+E394+E451+E548+E605</f>
        <v>0</v>
      </c>
      <c r="F609" s="70">
        <f t="shared" si="484"/>
        <v>409916.8</v>
      </c>
      <c r="G609" s="70">
        <f t="shared" si="484"/>
        <v>255267.8</v>
      </c>
      <c r="H609" s="70">
        <f t="shared" si="484"/>
        <v>154649</v>
      </c>
      <c r="I609" s="70">
        <f t="shared" si="484"/>
        <v>0</v>
      </c>
      <c r="J609" s="70">
        <f t="shared" si="484"/>
        <v>0</v>
      </c>
      <c r="K609" s="70">
        <f t="shared" si="484"/>
        <v>0</v>
      </c>
      <c r="L609" s="124"/>
      <c r="M609" s="124"/>
    </row>
    <row r="610" spans="1:15" ht="44.25" customHeight="1" x14ac:dyDescent="0.25">
      <c r="A610" s="348"/>
      <c r="B610" s="349"/>
      <c r="C610" s="108"/>
      <c r="D610" s="208" t="s">
        <v>19</v>
      </c>
      <c r="E610" s="53">
        <f t="shared" ref="E610:K610" si="485">E27+E124+E225+E342+E395+E452+E549+E606</f>
        <v>0</v>
      </c>
      <c r="F610" s="53">
        <f t="shared" si="485"/>
        <v>0</v>
      </c>
      <c r="G610" s="53">
        <f t="shared" si="485"/>
        <v>0</v>
      </c>
      <c r="H610" s="53">
        <f t="shared" si="485"/>
        <v>0</v>
      </c>
      <c r="I610" s="53">
        <f t="shared" si="485"/>
        <v>0</v>
      </c>
      <c r="J610" s="53">
        <f t="shared" si="485"/>
        <v>0</v>
      </c>
      <c r="K610" s="53">
        <f t="shared" si="485"/>
        <v>0</v>
      </c>
      <c r="L610" s="125"/>
      <c r="M610" s="125"/>
    </row>
    <row r="611" spans="1:15" x14ac:dyDescent="0.25">
      <c r="A611" s="17"/>
      <c r="B611" s="17"/>
      <c r="C611" s="17"/>
      <c r="D611" s="204" t="s">
        <v>392</v>
      </c>
      <c r="E611" s="204"/>
      <c r="F611" s="205">
        <f t="shared" ref="F611:K611" si="486">F25+F122+F223+F340+F450+F604</f>
        <v>1149627.6000000001</v>
      </c>
      <c r="G611" s="205">
        <f t="shared" si="486"/>
        <v>253044.6</v>
      </c>
      <c r="H611" s="205">
        <f t="shared" si="486"/>
        <v>248409</v>
      </c>
      <c r="I611" s="205">
        <f t="shared" si="486"/>
        <v>216058</v>
      </c>
      <c r="J611" s="205">
        <f t="shared" si="486"/>
        <v>216058</v>
      </c>
      <c r="K611" s="205">
        <f t="shared" si="486"/>
        <v>216058</v>
      </c>
      <c r="L611" s="17"/>
      <c r="M611" s="17"/>
      <c r="N611" s="17"/>
      <c r="O611" s="17"/>
    </row>
  </sheetData>
  <mergeCells count="351">
    <mergeCell ref="B12:B15"/>
    <mergeCell ref="A12:A15"/>
    <mergeCell ref="B101:B104"/>
    <mergeCell ref="A101:A104"/>
    <mergeCell ref="B97:B100"/>
    <mergeCell ref="A97:A100"/>
    <mergeCell ref="A28:M28"/>
    <mergeCell ref="A24:B27"/>
    <mergeCell ref="B20:B23"/>
    <mergeCell ref="A20:A23"/>
    <mergeCell ref="B16:B19"/>
    <mergeCell ref="A16:A19"/>
    <mergeCell ref="A57:A60"/>
    <mergeCell ref="B57:B60"/>
    <mergeCell ref="M57:M60"/>
    <mergeCell ref="A89:A92"/>
    <mergeCell ref="B89:B92"/>
    <mergeCell ref="M65:M68"/>
    <mergeCell ref="A81:A84"/>
    <mergeCell ref="B81:B84"/>
    <mergeCell ref="M81:M84"/>
    <mergeCell ref="A85:A88"/>
    <mergeCell ref="B85:B88"/>
    <mergeCell ref="M85:M88"/>
    <mergeCell ref="M150:M153"/>
    <mergeCell ref="M146:M149"/>
    <mergeCell ref="B126:B129"/>
    <mergeCell ref="A126:A129"/>
    <mergeCell ref="A121:B124"/>
    <mergeCell ref="A113:A116"/>
    <mergeCell ref="B109:B112"/>
    <mergeCell ref="A109:A112"/>
    <mergeCell ref="B105:B108"/>
    <mergeCell ref="A105:A108"/>
    <mergeCell ref="A146:A149"/>
    <mergeCell ref="B134:B137"/>
    <mergeCell ref="A117:A120"/>
    <mergeCell ref="B117:B120"/>
    <mergeCell ref="A130:A133"/>
    <mergeCell ref="B130:B133"/>
    <mergeCell ref="A125:M125"/>
    <mergeCell ref="A138:A141"/>
    <mergeCell ref="B138:B141"/>
    <mergeCell ref="M166:M169"/>
    <mergeCell ref="B166:B169"/>
    <mergeCell ref="A166:A169"/>
    <mergeCell ref="M162:M165"/>
    <mergeCell ref="B162:B165"/>
    <mergeCell ref="A162:A165"/>
    <mergeCell ref="M158:M161"/>
    <mergeCell ref="M154:M157"/>
    <mergeCell ref="B154:B157"/>
    <mergeCell ref="A154:A157"/>
    <mergeCell ref="M182:M185"/>
    <mergeCell ref="B182:B185"/>
    <mergeCell ref="A182:A185"/>
    <mergeCell ref="M178:M181"/>
    <mergeCell ref="M174:M177"/>
    <mergeCell ref="B174:B177"/>
    <mergeCell ref="A174:A177"/>
    <mergeCell ref="M170:M173"/>
    <mergeCell ref="B170:B173"/>
    <mergeCell ref="A170:A173"/>
    <mergeCell ref="A178:A181"/>
    <mergeCell ref="B178:B181"/>
    <mergeCell ref="B396:M396"/>
    <mergeCell ref="A392:B395"/>
    <mergeCell ref="A356:A359"/>
    <mergeCell ref="B243:B246"/>
    <mergeCell ref="A243:A246"/>
    <mergeCell ref="B218:B221"/>
    <mergeCell ref="A218:A221"/>
    <mergeCell ref="A210:A213"/>
    <mergeCell ref="B194:B197"/>
    <mergeCell ref="A194:A197"/>
    <mergeCell ref="B319:B322"/>
    <mergeCell ref="A323:A326"/>
    <mergeCell ref="B323:B326"/>
    <mergeCell ref="A311:A314"/>
    <mergeCell ref="A259:A262"/>
    <mergeCell ref="B259:B262"/>
    <mergeCell ref="A307:A310"/>
    <mergeCell ref="B307:B310"/>
    <mergeCell ref="A239:A242"/>
    <mergeCell ref="B239:B242"/>
    <mergeCell ref="A198:A201"/>
    <mergeCell ref="B198:B201"/>
    <mergeCell ref="A202:A205"/>
    <mergeCell ref="B202:B205"/>
    <mergeCell ref="B413:B416"/>
    <mergeCell ref="A413:A416"/>
    <mergeCell ref="B409:B412"/>
    <mergeCell ref="A409:A412"/>
    <mergeCell ref="B405:B408"/>
    <mergeCell ref="A405:A408"/>
    <mergeCell ref="B401:B404"/>
    <mergeCell ref="A401:A404"/>
    <mergeCell ref="B397:B400"/>
    <mergeCell ref="A397:A400"/>
    <mergeCell ref="B437:B440"/>
    <mergeCell ref="A437:A440"/>
    <mergeCell ref="B433:B436"/>
    <mergeCell ref="A433:A436"/>
    <mergeCell ref="B429:B432"/>
    <mergeCell ref="A429:A432"/>
    <mergeCell ref="B425:B428"/>
    <mergeCell ref="A425:A428"/>
    <mergeCell ref="B417:B420"/>
    <mergeCell ref="A417:A420"/>
    <mergeCell ref="A421:A424"/>
    <mergeCell ref="B421:B424"/>
    <mergeCell ref="A607:B610"/>
    <mergeCell ref="B563:B566"/>
    <mergeCell ref="A555:A558"/>
    <mergeCell ref="A550:M550"/>
    <mergeCell ref="A449:B452"/>
    <mergeCell ref="B445:B448"/>
    <mergeCell ref="A445:A448"/>
    <mergeCell ref="B441:B444"/>
    <mergeCell ref="A441:A444"/>
    <mergeCell ref="A571:A574"/>
    <mergeCell ref="B571:B574"/>
    <mergeCell ref="B575:B578"/>
    <mergeCell ref="B579:B582"/>
    <mergeCell ref="A575:A578"/>
    <mergeCell ref="A579:A582"/>
    <mergeCell ref="A583:A586"/>
    <mergeCell ref="B583:B586"/>
    <mergeCell ref="A587:A590"/>
    <mergeCell ref="B587:B590"/>
    <mergeCell ref="A591:A594"/>
    <mergeCell ref="B591:B594"/>
    <mergeCell ref="A538:A541"/>
    <mergeCell ref="B538:B541"/>
    <mergeCell ref="A546:B549"/>
    <mergeCell ref="A603:B606"/>
    <mergeCell ref="A599:A602"/>
    <mergeCell ref="B599:B602"/>
    <mergeCell ref="A522:A525"/>
    <mergeCell ref="B522:B525"/>
    <mergeCell ref="A542:A545"/>
    <mergeCell ref="B542:B545"/>
    <mergeCell ref="B567:B570"/>
    <mergeCell ref="A567:A570"/>
    <mergeCell ref="A474:A477"/>
    <mergeCell ref="B474:B477"/>
    <mergeCell ref="A478:A481"/>
    <mergeCell ref="B478:B481"/>
    <mergeCell ref="A482:A485"/>
    <mergeCell ref="B482:B485"/>
    <mergeCell ref="A486:A489"/>
    <mergeCell ref="B555:B558"/>
    <mergeCell ref="A506:A509"/>
    <mergeCell ref="B506:B509"/>
    <mergeCell ref="A510:A513"/>
    <mergeCell ref="B510:B513"/>
    <mergeCell ref="A502:A505"/>
    <mergeCell ref="B502:B505"/>
    <mergeCell ref="B498:B501"/>
    <mergeCell ref="C530:C533"/>
    <mergeCell ref="A534:A537"/>
    <mergeCell ref="B534:B537"/>
    <mergeCell ref="A559:A562"/>
    <mergeCell ref="B559:B562"/>
    <mergeCell ref="A563:A566"/>
    <mergeCell ref="A514:A517"/>
    <mergeCell ref="A518:A521"/>
    <mergeCell ref="B518:B521"/>
    <mergeCell ref="A551:A554"/>
    <mergeCell ref="B551:B554"/>
    <mergeCell ref="B53:B56"/>
    <mergeCell ref="A490:A493"/>
    <mergeCell ref="B490:B493"/>
    <mergeCell ref="A494:A497"/>
    <mergeCell ref="B494:B497"/>
    <mergeCell ref="A498:A501"/>
    <mergeCell ref="A526:A529"/>
    <mergeCell ref="A530:A533"/>
    <mergeCell ref="B530:B533"/>
    <mergeCell ref="B514:B517"/>
    <mergeCell ref="B526:B529"/>
    <mergeCell ref="A453:M453"/>
    <mergeCell ref="A454:A457"/>
    <mergeCell ref="B454:B457"/>
    <mergeCell ref="A458:A461"/>
    <mergeCell ref="B458:B461"/>
    <mergeCell ref="A462:A465"/>
    <mergeCell ref="B462:B465"/>
    <mergeCell ref="A466:A469"/>
    <mergeCell ref="B486:B489"/>
    <mergeCell ref="C486:C489"/>
    <mergeCell ref="B466:B469"/>
    <mergeCell ref="A470:A473"/>
    <mergeCell ref="B470:B473"/>
    <mergeCell ref="B113:B116"/>
    <mergeCell ref="N9:N10"/>
    <mergeCell ref="B29:B32"/>
    <mergeCell ref="A29:A32"/>
    <mergeCell ref="B33:B36"/>
    <mergeCell ref="A37:A40"/>
    <mergeCell ref="B37:B40"/>
    <mergeCell ref="A93:A96"/>
    <mergeCell ref="B93:B96"/>
    <mergeCell ref="A33:A36"/>
    <mergeCell ref="M37:M40"/>
    <mergeCell ref="A45:A48"/>
    <mergeCell ref="B45:B48"/>
    <mergeCell ref="M45:M48"/>
    <mergeCell ref="A49:A52"/>
    <mergeCell ref="B49:B52"/>
    <mergeCell ref="M49:M52"/>
    <mergeCell ref="M53:M56"/>
    <mergeCell ref="A61:A64"/>
    <mergeCell ref="B61:B64"/>
    <mergeCell ref="M61:M64"/>
    <mergeCell ref="A41:A44"/>
    <mergeCell ref="B41:B44"/>
    <mergeCell ref="A53:A56"/>
    <mergeCell ref="A319:A322"/>
    <mergeCell ref="A303:A306"/>
    <mergeCell ref="B303:B306"/>
    <mergeCell ref="B150:B153"/>
    <mergeCell ref="A226:M226"/>
    <mergeCell ref="A222:B225"/>
    <mergeCell ref="A595:A598"/>
    <mergeCell ref="B595:B598"/>
    <mergeCell ref="A1:M1"/>
    <mergeCell ref="A2:M2"/>
    <mergeCell ref="A3:M3"/>
    <mergeCell ref="A5:M5"/>
    <mergeCell ref="A6:M6"/>
    <mergeCell ref="A7:M7"/>
    <mergeCell ref="A9:A10"/>
    <mergeCell ref="B9:B10"/>
    <mergeCell ref="C9:C10"/>
    <mergeCell ref="M9:M10"/>
    <mergeCell ref="D9:D10"/>
    <mergeCell ref="E9:E10"/>
    <mergeCell ref="F9:F10"/>
    <mergeCell ref="A150:A153"/>
    <mergeCell ref="G9:K9"/>
    <mergeCell ref="L9:L10"/>
    <mergeCell ref="B146:B149"/>
    <mergeCell ref="A388:A391"/>
    <mergeCell ref="B388:B391"/>
    <mergeCell ref="M243:M245"/>
    <mergeCell ref="A247:A250"/>
    <mergeCell ref="B247:B250"/>
    <mergeCell ref="M247:M250"/>
    <mergeCell ref="A251:A254"/>
    <mergeCell ref="B251:B254"/>
    <mergeCell ref="M251:M254"/>
    <mergeCell ref="M259:M262"/>
    <mergeCell ref="A299:A302"/>
    <mergeCell ref="B299:B302"/>
    <mergeCell ref="M255:M258"/>
    <mergeCell ref="A255:A258"/>
    <mergeCell ref="B255:B258"/>
    <mergeCell ref="A327:A330"/>
    <mergeCell ref="B327:B330"/>
    <mergeCell ref="A339:B342"/>
    <mergeCell ref="A348:A351"/>
    <mergeCell ref="B348:B351"/>
    <mergeCell ref="A352:A355"/>
    <mergeCell ref="B352:B355"/>
    <mergeCell ref="B315:B318"/>
    <mergeCell ref="A315:A318"/>
    <mergeCell ref="B311:B314"/>
    <mergeCell ref="A372:A375"/>
    <mergeCell ref="A376:A379"/>
    <mergeCell ref="B372:B375"/>
    <mergeCell ref="B376:B379"/>
    <mergeCell ref="M134:M136"/>
    <mergeCell ref="M235:M237"/>
    <mergeCell ref="A142:A145"/>
    <mergeCell ref="B142:B145"/>
    <mergeCell ref="M142:M144"/>
    <mergeCell ref="A134:A137"/>
    <mergeCell ref="A235:A238"/>
    <mergeCell ref="B235:B238"/>
    <mergeCell ref="B186:B189"/>
    <mergeCell ref="A190:A193"/>
    <mergeCell ref="B190:B193"/>
    <mergeCell ref="A206:A209"/>
    <mergeCell ref="B206:B209"/>
    <mergeCell ref="A186:A189"/>
    <mergeCell ref="A158:A161"/>
    <mergeCell ref="B158:B161"/>
    <mergeCell ref="A214:A217"/>
    <mergeCell ref="B214:B217"/>
    <mergeCell ref="M69:M72"/>
    <mergeCell ref="A65:A68"/>
    <mergeCell ref="B65:B68"/>
    <mergeCell ref="A69:A72"/>
    <mergeCell ref="B69:B72"/>
    <mergeCell ref="A73:A76"/>
    <mergeCell ref="B73:B76"/>
    <mergeCell ref="M73:M76"/>
    <mergeCell ref="A77:A80"/>
    <mergeCell ref="B77:B80"/>
    <mergeCell ref="M77:M80"/>
    <mergeCell ref="B210:B213"/>
    <mergeCell ref="A271:A274"/>
    <mergeCell ref="B271:B274"/>
    <mergeCell ref="M271:M274"/>
    <mergeCell ref="A275:A278"/>
    <mergeCell ref="B275:B278"/>
    <mergeCell ref="M275:M278"/>
    <mergeCell ref="A279:A282"/>
    <mergeCell ref="B279:B282"/>
    <mergeCell ref="M279:M282"/>
    <mergeCell ref="A263:A266"/>
    <mergeCell ref="B263:B266"/>
    <mergeCell ref="M263:M266"/>
    <mergeCell ref="A267:A270"/>
    <mergeCell ref="B267:B270"/>
    <mergeCell ref="M267:M270"/>
    <mergeCell ref="A227:A230"/>
    <mergeCell ref="B227:B230"/>
    <mergeCell ref="A231:A234"/>
    <mergeCell ref="B231:B234"/>
    <mergeCell ref="M295:M298"/>
    <mergeCell ref="A295:A298"/>
    <mergeCell ref="B295:B298"/>
    <mergeCell ref="A283:A286"/>
    <mergeCell ref="B283:B286"/>
    <mergeCell ref="M283:M286"/>
    <mergeCell ref="A287:A290"/>
    <mergeCell ref="B287:B290"/>
    <mergeCell ref="M287:M290"/>
    <mergeCell ref="A291:A294"/>
    <mergeCell ref="B291:B294"/>
    <mergeCell ref="M291:M294"/>
    <mergeCell ref="A380:A383"/>
    <mergeCell ref="B380:B383"/>
    <mergeCell ref="A384:A387"/>
    <mergeCell ref="B384:B387"/>
    <mergeCell ref="A335:A338"/>
    <mergeCell ref="B335:B338"/>
    <mergeCell ref="A331:A334"/>
    <mergeCell ref="B331:B334"/>
    <mergeCell ref="B343:M343"/>
    <mergeCell ref="A344:A347"/>
    <mergeCell ref="B344:B347"/>
    <mergeCell ref="A360:A363"/>
    <mergeCell ref="B360:B363"/>
    <mergeCell ref="A364:A367"/>
    <mergeCell ref="B364:B367"/>
    <mergeCell ref="A368:A371"/>
    <mergeCell ref="B368:B371"/>
    <mergeCell ref="B356:B359"/>
  </mergeCells>
  <pageMargins left="0.9055118110236221" right="0.51181102362204722" top="0.74803149606299213" bottom="0.74803149606299213" header="0.31496062992125984" footer="0.31496062992125984"/>
  <pageSetup paperSize="9" scale="66" orientation="landscape" r:id="rId1"/>
  <rowBreaks count="6" manualBreakCount="6">
    <brk id="319" max="12" man="1"/>
    <brk id="330" max="12" man="1"/>
    <brk id="347" max="12" man="1"/>
    <brk id="363" max="12" man="1"/>
    <brk id="411" max="12" man="1"/>
    <brk id="448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10" zoomScale="120" zoomScaleNormal="120" zoomScaleSheetLayoutView="110" workbookViewId="0">
      <selection activeCell="F16" sqref="F16"/>
    </sheetView>
  </sheetViews>
  <sheetFormatPr defaultRowHeight="15" x14ac:dyDescent="0.25"/>
  <cols>
    <col min="1" max="1" width="4.85546875" customWidth="1"/>
    <col min="2" max="2" width="24.7109375" customWidth="1"/>
    <col min="3" max="3" width="13" customWidth="1"/>
    <col min="4" max="4" width="13.85546875" customWidth="1"/>
    <col min="5" max="5" width="11.85546875" customWidth="1"/>
    <col min="6" max="6" width="12.7109375" customWidth="1"/>
    <col min="7" max="7" width="22.7109375" customWidth="1"/>
    <col min="8" max="8" width="12.28515625" customWidth="1"/>
    <col min="9" max="9" width="11.5703125" customWidth="1"/>
    <col min="10" max="10" width="12.7109375" customWidth="1"/>
    <col min="11" max="11" width="12" customWidth="1"/>
    <col min="12" max="12" width="14.7109375" customWidth="1"/>
    <col min="13" max="13" width="17.140625" customWidth="1"/>
  </cols>
  <sheetData>
    <row r="1" spans="1:13" x14ac:dyDescent="0.25">
      <c r="A1" s="295" t="s">
        <v>86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</row>
    <row r="2" spans="1:13" x14ac:dyDescent="0.25">
      <c r="A2" s="296" t="s">
        <v>248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</row>
    <row r="3" spans="1:13" ht="15.75" x14ac:dyDescent="0.25">
      <c r="A3" s="295" t="s">
        <v>239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</row>
    <row r="4" spans="1:13" x14ac:dyDescent="0.25">
      <c r="A4" s="21"/>
    </row>
    <row r="5" spans="1:13" ht="33.75" customHeight="1" x14ac:dyDescent="0.25">
      <c r="A5" s="376" t="s">
        <v>341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</row>
    <row r="6" spans="1:13" ht="10.5" customHeight="1" x14ac:dyDescent="0.25">
      <c r="A6" s="20"/>
    </row>
    <row r="7" spans="1:13" x14ac:dyDescent="0.25">
      <c r="A7" s="378" t="s">
        <v>343</v>
      </c>
      <c r="B7" s="378"/>
      <c r="C7" s="378"/>
      <c r="D7" s="378"/>
      <c r="E7" s="378"/>
      <c r="F7" s="378"/>
      <c r="G7" s="378"/>
      <c r="H7" s="378"/>
      <c r="I7" s="378"/>
      <c r="J7" s="378"/>
      <c r="K7" s="378"/>
      <c r="L7" s="378"/>
      <c r="M7" s="378"/>
    </row>
    <row r="8" spans="1:13" x14ac:dyDescent="0.25">
      <c r="A8" s="377" t="s">
        <v>344</v>
      </c>
      <c r="B8" s="377"/>
      <c r="C8" s="377"/>
      <c r="D8" s="377"/>
      <c r="E8" s="377"/>
      <c r="F8" s="377"/>
      <c r="G8" s="377"/>
      <c r="H8" s="377"/>
      <c r="I8" s="377"/>
      <c r="J8" s="377"/>
      <c r="K8" s="377"/>
      <c r="L8" s="377"/>
      <c r="M8" s="377"/>
    </row>
    <row r="9" spans="1:13" x14ac:dyDescent="0.25">
      <c r="A9" s="369" t="s">
        <v>345</v>
      </c>
      <c r="B9" s="369"/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369"/>
    </row>
    <row r="10" spans="1:13" x14ac:dyDescent="0.25">
      <c r="A10" s="183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</row>
    <row r="11" spans="1:13" ht="15" customHeight="1" x14ac:dyDescent="0.25">
      <c r="A11" s="335" t="s">
        <v>1</v>
      </c>
      <c r="B11" s="335" t="s">
        <v>346</v>
      </c>
      <c r="C11" s="335" t="s">
        <v>347</v>
      </c>
      <c r="D11" s="335" t="s">
        <v>348</v>
      </c>
      <c r="E11" s="335" t="s">
        <v>87</v>
      </c>
      <c r="F11" s="374" t="s">
        <v>349</v>
      </c>
      <c r="G11" s="335" t="s">
        <v>88</v>
      </c>
      <c r="H11" s="370" t="s">
        <v>89</v>
      </c>
      <c r="I11" s="371"/>
      <c r="J11" s="371"/>
      <c r="K11" s="372"/>
      <c r="L11" s="335" t="s">
        <v>90</v>
      </c>
      <c r="M11" s="335" t="s">
        <v>350</v>
      </c>
    </row>
    <row r="12" spans="1:13" ht="80.25" customHeight="1" x14ac:dyDescent="0.25">
      <c r="A12" s="337"/>
      <c r="B12" s="337"/>
      <c r="C12" s="337"/>
      <c r="D12" s="337"/>
      <c r="E12" s="337"/>
      <c r="F12" s="375"/>
      <c r="G12" s="337"/>
      <c r="H12" s="33" t="s">
        <v>44</v>
      </c>
      <c r="I12" s="33" t="s">
        <v>366</v>
      </c>
      <c r="J12" s="33" t="s">
        <v>367</v>
      </c>
      <c r="K12" s="33" t="s">
        <v>10</v>
      </c>
      <c r="L12" s="337"/>
      <c r="M12" s="337"/>
    </row>
    <row r="13" spans="1:13" x14ac:dyDescent="0.25">
      <c r="A13" s="33">
        <v>1</v>
      </c>
      <c r="B13" s="33">
        <v>2</v>
      </c>
      <c r="C13" s="33">
        <v>3</v>
      </c>
      <c r="D13" s="33">
        <v>4</v>
      </c>
      <c r="E13" s="33">
        <v>5</v>
      </c>
      <c r="F13" s="33">
        <v>6</v>
      </c>
      <c r="G13" s="33">
        <v>7</v>
      </c>
      <c r="H13" s="33">
        <v>8</v>
      </c>
      <c r="I13" s="33">
        <v>9</v>
      </c>
      <c r="J13" s="33">
        <v>10</v>
      </c>
      <c r="K13" s="33">
        <v>11</v>
      </c>
      <c r="L13" s="169"/>
      <c r="M13" s="126">
        <v>12</v>
      </c>
    </row>
    <row r="14" spans="1:13" ht="15" customHeight="1" x14ac:dyDescent="0.25">
      <c r="A14" s="300" t="s">
        <v>92</v>
      </c>
      <c r="B14" s="373" t="s">
        <v>275</v>
      </c>
      <c r="C14" s="266" t="s">
        <v>364</v>
      </c>
      <c r="D14" s="266" t="s">
        <v>365</v>
      </c>
      <c r="E14" s="191">
        <v>118354.4</v>
      </c>
      <c r="F14" s="181"/>
      <c r="G14" s="170" t="s">
        <v>15</v>
      </c>
      <c r="H14" s="192">
        <f>H15+H16</f>
        <v>118354.4</v>
      </c>
      <c r="I14" s="192">
        <f t="shared" ref="I14:K14" si="0">I15+I16</f>
        <v>8000</v>
      </c>
      <c r="J14" s="192">
        <f t="shared" si="0"/>
        <v>110354.4</v>
      </c>
      <c r="K14" s="192">
        <f t="shared" si="0"/>
        <v>0</v>
      </c>
      <c r="L14" s="167"/>
      <c r="M14" s="170"/>
    </row>
    <row r="15" spans="1:13" ht="58.5" customHeight="1" x14ac:dyDescent="0.25">
      <c r="A15" s="301"/>
      <c r="B15" s="373"/>
      <c r="C15" s="266"/>
      <c r="D15" s="266"/>
      <c r="E15" s="191">
        <v>112436.48</v>
      </c>
      <c r="F15" s="177">
        <v>0</v>
      </c>
      <c r="G15" s="170" t="s">
        <v>18</v>
      </c>
      <c r="H15" s="192">
        <f>I15+J15+K15</f>
        <v>112436.48</v>
      </c>
      <c r="I15" s="192">
        <v>7600</v>
      </c>
      <c r="J15" s="192">
        <v>104836.48</v>
      </c>
      <c r="K15" s="192">
        <v>0</v>
      </c>
      <c r="L15" s="167"/>
      <c r="M15" s="170"/>
    </row>
    <row r="16" spans="1:13" ht="54.75" customHeight="1" x14ac:dyDescent="0.25">
      <c r="A16" s="302"/>
      <c r="B16" s="373"/>
      <c r="C16" s="266"/>
      <c r="D16" s="266"/>
      <c r="E16" s="191">
        <v>5917.92</v>
      </c>
      <c r="F16" s="177">
        <v>0</v>
      </c>
      <c r="G16" s="131" t="s">
        <v>196</v>
      </c>
      <c r="H16" s="192">
        <f>I16+J16+K16</f>
        <v>5917.92</v>
      </c>
      <c r="I16" s="192">
        <v>400</v>
      </c>
      <c r="J16" s="192">
        <v>5517.92</v>
      </c>
      <c r="K16" s="192">
        <v>0</v>
      </c>
      <c r="L16" s="167"/>
      <c r="M16" s="170"/>
    </row>
    <row r="17" spans="1:13" x14ac:dyDescent="0.25">
      <c r="A17" s="195"/>
      <c r="B17" s="45" t="s">
        <v>351</v>
      </c>
      <c r="C17" s="45"/>
      <c r="D17" s="45"/>
      <c r="E17" s="45"/>
      <c r="F17" s="45"/>
      <c r="G17" s="45" t="s">
        <v>44</v>
      </c>
      <c r="H17" s="196">
        <f>H14</f>
        <v>118354.4</v>
      </c>
      <c r="I17" s="196">
        <f t="shared" ref="I17:K17" si="1">I14</f>
        <v>8000</v>
      </c>
      <c r="J17" s="196">
        <f t="shared" si="1"/>
        <v>110354.4</v>
      </c>
      <c r="K17" s="196">
        <f t="shared" si="1"/>
        <v>0</v>
      </c>
      <c r="L17" s="167"/>
      <c r="M17" s="122"/>
    </row>
    <row r="18" spans="1:13" ht="16.5" customHeight="1" x14ac:dyDescent="0.25">
      <c r="A18" s="300" t="s">
        <v>370</v>
      </c>
      <c r="B18" s="303" t="s">
        <v>234</v>
      </c>
      <c r="C18" s="287" t="s">
        <v>368</v>
      </c>
      <c r="D18" s="287" t="s">
        <v>369</v>
      </c>
      <c r="E18" s="193">
        <f>E19+E20</f>
        <v>374000</v>
      </c>
      <c r="F18" s="180">
        <v>0</v>
      </c>
      <c r="G18" s="181" t="s">
        <v>15</v>
      </c>
      <c r="H18" s="192">
        <f>H19+H20</f>
        <v>374000</v>
      </c>
      <c r="I18" s="192">
        <f t="shared" ref="I18:K18" si="2">I19+I20</f>
        <v>5100</v>
      </c>
      <c r="J18" s="192">
        <f t="shared" si="2"/>
        <v>181900</v>
      </c>
      <c r="K18" s="192">
        <f t="shared" si="2"/>
        <v>187000</v>
      </c>
      <c r="L18" s="177"/>
      <c r="M18" s="181"/>
    </row>
    <row r="19" spans="1:13" ht="59.25" customHeight="1" x14ac:dyDescent="0.25">
      <c r="A19" s="301"/>
      <c r="B19" s="304"/>
      <c r="C19" s="288"/>
      <c r="D19" s="288"/>
      <c r="E19" s="194">
        <v>309298</v>
      </c>
      <c r="F19" s="177">
        <v>0</v>
      </c>
      <c r="G19" s="181" t="s">
        <v>18</v>
      </c>
      <c r="H19" s="192">
        <f>I19+J19+K19</f>
        <v>309298</v>
      </c>
      <c r="I19" s="192">
        <v>4217.7</v>
      </c>
      <c r="J19" s="192">
        <v>150431.29999999999</v>
      </c>
      <c r="K19" s="192">
        <v>154649</v>
      </c>
      <c r="L19" s="167"/>
      <c r="M19" s="122"/>
    </row>
    <row r="20" spans="1:13" ht="69" customHeight="1" x14ac:dyDescent="0.25">
      <c r="A20" s="302"/>
      <c r="B20" s="305"/>
      <c r="C20" s="289"/>
      <c r="D20" s="289"/>
      <c r="E20" s="194">
        <v>64702</v>
      </c>
      <c r="F20" s="177">
        <v>0</v>
      </c>
      <c r="G20" s="131" t="s">
        <v>196</v>
      </c>
      <c r="H20" s="192">
        <f>I20+J20+K20</f>
        <v>64702</v>
      </c>
      <c r="I20" s="192">
        <v>882.3</v>
      </c>
      <c r="J20" s="192">
        <v>31468.7</v>
      </c>
      <c r="K20" s="192">
        <v>32351</v>
      </c>
      <c r="L20" s="167"/>
      <c r="M20" s="122"/>
    </row>
    <row r="21" spans="1:13" x14ac:dyDescent="0.25">
      <c r="A21" s="197"/>
      <c r="B21" s="45" t="s">
        <v>351</v>
      </c>
      <c r="C21" s="198"/>
      <c r="D21" s="198"/>
      <c r="E21" s="199"/>
      <c r="F21" s="198"/>
      <c r="G21" s="200" t="s">
        <v>44</v>
      </c>
      <c r="H21" s="196">
        <f>H18</f>
        <v>374000</v>
      </c>
      <c r="I21" s="196">
        <f t="shared" ref="I21:K21" si="3">I18</f>
        <v>5100</v>
      </c>
      <c r="J21" s="196">
        <f t="shared" si="3"/>
        <v>181900</v>
      </c>
      <c r="K21" s="196">
        <f t="shared" si="3"/>
        <v>187000</v>
      </c>
      <c r="L21" s="177"/>
      <c r="M21" s="181"/>
    </row>
    <row r="22" spans="1:13" x14ac:dyDescent="0.25">
      <c r="A22" s="293"/>
      <c r="B22" s="293"/>
      <c r="C22" s="293"/>
      <c r="D22" s="293"/>
      <c r="E22" s="293"/>
      <c r="F22" s="293"/>
      <c r="G22" s="201" t="s">
        <v>64</v>
      </c>
      <c r="H22" s="202">
        <f>H23+H24</f>
        <v>492354.39999999997</v>
      </c>
      <c r="I22" s="202">
        <f t="shared" ref="I22:K22" si="4">I23+I24</f>
        <v>13100</v>
      </c>
      <c r="J22" s="202">
        <f t="shared" si="4"/>
        <v>292254.39999999997</v>
      </c>
      <c r="K22" s="202">
        <f t="shared" si="4"/>
        <v>187000</v>
      </c>
      <c r="L22" s="177"/>
      <c r="M22" s="181"/>
    </row>
    <row r="23" spans="1:13" ht="28.5" x14ac:dyDescent="0.25">
      <c r="A23" s="293"/>
      <c r="B23" s="293"/>
      <c r="C23" s="293"/>
      <c r="D23" s="293"/>
      <c r="E23" s="293"/>
      <c r="F23" s="293"/>
      <c r="G23" s="203" t="s">
        <v>18</v>
      </c>
      <c r="H23" s="202">
        <f>H15+H19</f>
        <v>421734.48</v>
      </c>
      <c r="I23" s="202">
        <f t="shared" ref="I23:K23" si="5">I15+I19</f>
        <v>11817.7</v>
      </c>
      <c r="J23" s="202">
        <f t="shared" si="5"/>
        <v>255267.77999999997</v>
      </c>
      <c r="K23" s="202">
        <f t="shared" si="5"/>
        <v>154649</v>
      </c>
      <c r="L23" s="177"/>
      <c r="M23" s="181"/>
    </row>
    <row r="24" spans="1:13" ht="27.75" customHeight="1" x14ac:dyDescent="0.25">
      <c r="A24" s="293"/>
      <c r="B24" s="293"/>
      <c r="C24" s="293"/>
      <c r="D24" s="293"/>
      <c r="E24" s="293"/>
      <c r="F24" s="293"/>
      <c r="G24" s="203" t="s">
        <v>196</v>
      </c>
      <c r="H24" s="202">
        <f>H16+H20</f>
        <v>70619.92</v>
      </c>
      <c r="I24" s="202">
        <f t="shared" ref="I24:K24" si="6">I16+I20</f>
        <v>1282.3</v>
      </c>
      <c r="J24" s="202">
        <f t="shared" si="6"/>
        <v>36986.620000000003</v>
      </c>
      <c r="K24" s="202">
        <f t="shared" si="6"/>
        <v>32351</v>
      </c>
      <c r="L24" s="177"/>
      <c r="M24" s="181"/>
    </row>
  </sheetData>
  <mergeCells count="26">
    <mergeCell ref="D18:D20"/>
    <mergeCell ref="A18:A20"/>
    <mergeCell ref="B18:B20"/>
    <mergeCell ref="C18:C20"/>
    <mergeCell ref="A22:F24"/>
    <mergeCell ref="A3:M3"/>
    <mergeCell ref="A1:M1"/>
    <mergeCell ref="A2:M2"/>
    <mergeCell ref="A5:M5"/>
    <mergeCell ref="A8:M8"/>
    <mergeCell ref="A7:M7"/>
    <mergeCell ref="A9:M9"/>
    <mergeCell ref="G11:G12"/>
    <mergeCell ref="H11:K11"/>
    <mergeCell ref="M11:M12"/>
    <mergeCell ref="A14:A16"/>
    <mergeCell ref="B14:B16"/>
    <mergeCell ref="C14:C16"/>
    <mergeCell ref="D14:D16"/>
    <mergeCell ref="A11:A12"/>
    <mergeCell ref="L11:L12"/>
    <mergeCell ref="F11:F12"/>
    <mergeCell ref="E11:E12"/>
    <mergeCell ref="D11:D12"/>
    <mergeCell ref="C11:C12"/>
    <mergeCell ref="B11:B12"/>
  </mergeCells>
  <pageMargins left="0.51181102362204722" right="0.51181102362204722" top="0.74803149606299213" bottom="0.74803149606299213" header="0.31496062992125984" footer="0.31496062992125984"/>
  <pageSetup paperSize="9" scale="7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view="pageBreakPreview" topLeftCell="A16" zoomScale="110" zoomScaleNormal="120" zoomScaleSheetLayoutView="110" workbookViewId="0">
      <selection activeCell="S26" sqref="S26"/>
    </sheetView>
  </sheetViews>
  <sheetFormatPr defaultRowHeight="15" x14ac:dyDescent="0.25"/>
  <cols>
    <col min="1" max="1" width="6.5703125" customWidth="1"/>
    <col min="2" max="2" width="33.5703125" customWidth="1"/>
    <col min="3" max="3" width="29.42578125" customWidth="1"/>
    <col min="4" max="4" width="16.28515625" customWidth="1"/>
    <col min="5" max="5" width="12" customWidth="1"/>
    <col min="6" max="6" width="15.28515625" customWidth="1"/>
    <col min="7" max="7" width="10.42578125" customWidth="1"/>
    <col min="8" max="8" width="10" customWidth="1"/>
    <col min="9" max="9" width="10.28515625" customWidth="1"/>
    <col min="10" max="10" width="10.42578125" customWidth="1"/>
    <col min="11" max="11" width="0.140625" customWidth="1"/>
    <col min="12" max="16" width="9.140625" hidden="1" customWidth="1"/>
  </cols>
  <sheetData>
    <row r="1" spans="1:16" x14ac:dyDescent="0.25">
      <c r="A1" s="295" t="s">
        <v>93</v>
      </c>
      <c r="B1" s="295"/>
      <c r="C1" s="295"/>
      <c r="D1" s="295"/>
      <c r="E1" s="295"/>
      <c r="F1" s="295"/>
      <c r="G1" s="295"/>
      <c r="H1" s="295"/>
      <c r="I1" s="295"/>
      <c r="J1" s="295"/>
    </row>
    <row r="2" spans="1:16" x14ac:dyDescent="0.25">
      <c r="A2" s="296" t="s">
        <v>248</v>
      </c>
      <c r="B2" s="296"/>
      <c r="C2" s="296"/>
      <c r="D2" s="296"/>
      <c r="E2" s="296"/>
      <c r="F2" s="296"/>
      <c r="G2" s="296"/>
      <c r="H2" s="296"/>
      <c r="I2" s="296"/>
      <c r="J2" s="296"/>
    </row>
    <row r="3" spans="1:16" ht="15.75" x14ac:dyDescent="0.25">
      <c r="A3" s="295" t="s">
        <v>239</v>
      </c>
      <c r="B3" s="295"/>
      <c r="C3" s="295"/>
      <c r="D3" s="295"/>
      <c r="E3" s="295"/>
      <c r="F3" s="295"/>
      <c r="G3" s="295"/>
      <c r="H3" s="295"/>
      <c r="I3" s="295"/>
      <c r="J3" s="295"/>
    </row>
    <row r="4" spans="1:16" x14ac:dyDescent="0.25">
      <c r="A4" s="23"/>
    </row>
    <row r="5" spans="1:16" ht="35.25" customHeight="1" x14ac:dyDescent="0.25">
      <c r="A5" s="379" t="s">
        <v>352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</row>
    <row r="6" spans="1:16" ht="33.75" customHeight="1" x14ac:dyDescent="0.25">
      <c r="A6" s="380" t="s">
        <v>355</v>
      </c>
      <c r="B6" s="380"/>
      <c r="C6" s="380"/>
      <c r="D6" s="380"/>
      <c r="E6" s="380"/>
      <c r="F6" s="380"/>
      <c r="G6" s="380"/>
      <c r="H6" s="380"/>
      <c r="I6" s="380"/>
      <c r="J6" s="380"/>
    </row>
    <row r="7" spans="1:16" x14ac:dyDescent="0.25">
      <c r="A7" s="381" t="s">
        <v>344</v>
      </c>
      <c r="B7" s="381"/>
      <c r="C7" s="381"/>
      <c r="D7" s="381"/>
      <c r="E7" s="381"/>
      <c r="F7" s="381"/>
      <c r="G7" s="381"/>
      <c r="H7" s="381"/>
      <c r="I7" s="381"/>
      <c r="J7" s="381"/>
    </row>
    <row r="8" spans="1:16" x14ac:dyDescent="0.25">
      <c r="A8" s="184" t="s">
        <v>250</v>
      </c>
      <c r="B8" s="185"/>
      <c r="C8" s="185"/>
      <c r="D8" s="185"/>
      <c r="E8" s="185"/>
      <c r="F8" s="185"/>
      <c r="G8" s="185"/>
      <c r="H8" s="186"/>
      <c r="I8" s="186"/>
      <c r="J8" s="186"/>
    </row>
    <row r="9" spans="1:16" ht="9.75" customHeight="1" x14ac:dyDescent="0.25">
      <c r="A9" s="187"/>
      <c r="B9" s="188"/>
      <c r="C9" s="188"/>
      <c r="D9" s="188"/>
      <c r="E9" s="188"/>
      <c r="F9" s="188"/>
      <c r="G9" s="188"/>
      <c r="H9" s="186"/>
      <c r="I9" s="186"/>
      <c r="J9" s="186"/>
    </row>
    <row r="10" spans="1:16" x14ac:dyDescent="0.25">
      <c r="A10" s="22" t="s">
        <v>345</v>
      </c>
      <c r="B10" s="186"/>
      <c r="C10" s="186"/>
      <c r="D10" s="186"/>
      <c r="E10" s="186"/>
      <c r="F10" s="186"/>
      <c r="G10" s="186"/>
      <c r="H10" s="186"/>
      <c r="I10" s="186"/>
      <c r="J10" s="186"/>
    </row>
    <row r="11" spans="1:16" ht="10.5" customHeight="1" x14ac:dyDescent="0.25">
      <c r="A11" s="22"/>
    </row>
    <row r="12" spans="1:16" x14ac:dyDescent="0.25">
      <c r="A12" s="22" t="s">
        <v>353</v>
      </c>
    </row>
    <row r="13" spans="1:16" ht="10.5" customHeight="1" x14ac:dyDescent="0.25">
      <c r="A13" s="22"/>
    </row>
    <row r="14" spans="1:16" x14ac:dyDescent="0.25">
      <c r="A14" s="22" t="s">
        <v>354</v>
      </c>
    </row>
    <row r="15" spans="1:16" ht="11.25" customHeight="1" x14ac:dyDescent="0.25">
      <c r="A15" s="24"/>
    </row>
    <row r="16" spans="1:16" ht="85.5" customHeight="1" x14ac:dyDescent="0.25">
      <c r="A16" s="275" t="s">
        <v>1</v>
      </c>
      <c r="B16" s="275" t="s">
        <v>94</v>
      </c>
      <c r="C16" s="275" t="s">
        <v>356</v>
      </c>
      <c r="D16" s="275" t="s">
        <v>357</v>
      </c>
      <c r="E16" s="275" t="s">
        <v>358</v>
      </c>
      <c r="F16" s="275" t="s">
        <v>88</v>
      </c>
      <c r="G16" s="275" t="s">
        <v>95</v>
      </c>
      <c r="H16" s="275"/>
      <c r="I16" s="275"/>
      <c r="J16" s="275"/>
    </row>
    <row r="17" spans="1:16" x14ac:dyDescent="0.25">
      <c r="A17" s="275"/>
      <c r="B17" s="275"/>
      <c r="C17" s="275"/>
      <c r="D17" s="275"/>
      <c r="E17" s="275"/>
      <c r="F17" s="275"/>
      <c r="G17" s="33" t="s">
        <v>44</v>
      </c>
      <c r="H17" s="33" t="s">
        <v>9</v>
      </c>
      <c r="I17" s="33" t="s">
        <v>10</v>
      </c>
      <c r="J17" s="33" t="s">
        <v>118</v>
      </c>
    </row>
    <row r="18" spans="1:16" x14ac:dyDescent="0.25">
      <c r="A18" s="33">
        <v>1</v>
      </c>
      <c r="B18" s="33">
        <v>2</v>
      </c>
      <c r="C18" s="33">
        <v>3</v>
      </c>
      <c r="D18" s="33">
        <v>4</v>
      </c>
      <c r="E18" s="33">
        <v>5</v>
      </c>
      <c r="F18" s="33">
        <v>6</v>
      </c>
      <c r="G18" s="33">
        <v>7</v>
      </c>
      <c r="H18" s="33">
        <v>8</v>
      </c>
      <c r="I18" s="33">
        <v>9</v>
      </c>
      <c r="J18" s="33">
        <v>10</v>
      </c>
    </row>
    <row r="19" spans="1:16" ht="19.5" customHeight="1" x14ac:dyDescent="0.25">
      <c r="A19" s="179" t="s">
        <v>372</v>
      </c>
      <c r="B19" s="384" t="s">
        <v>371</v>
      </c>
      <c r="C19" s="385"/>
      <c r="D19" s="385"/>
      <c r="E19" s="385"/>
      <c r="F19" s="385"/>
      <c r="G19" s="385"/>
      <c r="H19" s="385"/>
      <c r="I19" s="385"/>
      <c r="J19" s="386"/>
    </row>
    <row r="20" spans="1:16" ht="52.5" customHeight="1" x14ac:dyDescent="0.25">
      <c r="A20" s="182" t="s">
        <v>3</v>
      </c>
      <c r="B20" s="177"/>
      <c r="C20" s="177"/>
      <c r="D20" s="177"/>
      <c r="E20" s="177"/>
      <c r="F20" s="34" t="s">
        <v>196</v>
      </c>
      <c r="G20" s="119">
        <v>0</v>
      </c>
      <c r="H20" s="33">
        <v>0</v>
      </c>
      <c r="I20" s="33">
        <v>0</v>
      </c>
      <c r="J20" s="101">
        <v>0</v>
      </c>
    </row>
    <row r="21" spans="1:16" x14ac:dyDescent="0.25">
      <c r="A21" s="182"/>
      <c r="B21" s="93" t="s">
        <v>351</v>
      </c>
      <c r="C21" s="177"/>
      <c r="D21" s="177"/>
      <c r="E21" s="177"/>
      <c r="F21" s="178"/>
      <c r="G21" s="179">
        <f>G20</f>
        <v>0</v>
      </c>
      <c r="H21" s="179">
        <f t="shared" ref="H21:P21" si="0">H20</f>
        <v>0</v>
      </c>
      <c r="I21" s="179">
        <f t="shared" si="0"/>
        <v>0</v>
      </c>
      <c r="J21" s="179">
        <f t="shared" si="0"/>
        <v>0</v>
      </c>
      <c r="K21" s="179">
        <f t="shared" si="0"/>
        <v>0</v>
      </c>
      <c r="L21" s="179">
        <f t="shared" si="0"/>
        <v>0</v>
      </c>
      <c r="M21" s="179">
        <f t="shared" si="0"/>
        <v>0</v>
      </c>
      <c r="N21" s="179">
        <f t="shared" si="0"/>
        <v>0</v>
      </c>
      <c r="O21" s="179">
        <f t="shared" si="0"/>
        <v>0</v>
      </c>
      <c r="P21" s="179">
        <f t="shared" si="0"/>
        <v>0</v>
      </c>
    </row>
    <row r="22" spans="1:16" ht="22.5" customHeight="1" x14ac:dyDescent="0.25">
      <c r="A22" s="179" t="s">
        <v>374</v>
      </c>
      <c r="B22" s="384" t="s">
        <v>373</v>
      </c>
      <c r="C22" s="385"/>
      <c r="D22" s="385"/>
      <c r="E22" s="385"/>
      <c r="F22" s="385"/>
      <c r="G22" s="385"/>
      <c r="H22" s="385"/>
      <c r="I22" s="385"/>
      <c r="J22" s="386"/>
    </row>
    <row r="23" spans="1:16" ht="51" x14ac:dyDescent="0.25">
      <c r="A23" s="182" t="s">
        <v>3</v>
      </c>
      <c r="B23" s="177"/>
      <c r="C23" s="177"/>
      <c r="D23" s="177"/>
      <c r="E23" s="177"/>
      <c r="F23" s="178" t="s">
        <v>18</v>
      </c>
      <c r="G23" s="179">
        <v>0</v>
      </c>
      <c r="H23" s="179">
        <v>0</v>
      </c>
      <c r="I23" s="179">
        <v>0</v>
      </c>
      <c r="J23" s="179">
        <v>0</v>
      </c>
    </row>
    <row r="24" spans="1:16" x14ac:dyDescent="0.25">
      <c r="A24" s="182"/>
      <c r="B24" s="93" t="s">
        <v>351</v>
      </c>
      <c r="C24" s="177"/>
      <c r="D24" s="177"/>
      <c r="E24" s="177"/>
      <c r="F24" s="178"/>
      <c r="G24" s="179">
        <f>G23</f>
        <v>0</v>
      </c>
      <c r="H24" s="179">
        <f t="shared" ref="H24" si="1">H23</f>
        <v>0</v>
      </c>
      <c r="I24" s="179">
        <f t="shared" ref="I24" si="2">I23</f>
        <v>0</v>
      </c>
      <c r="J24" s="179">
        <v>0</v>
      </c>
    </row>
    <row r="25" spans="1:16" ht="20.25" customHeight="1" x14ac:dyDescent="0.25">
      <c r="A25" s="382"/>
      <c r="B25" s="383"/>
      <c r="C25" s="272"/>
      <c r="D25" s="272"/>
      <c r="E25" s="272"/>
      <c r="F25" s="34" t="s">
        <v>15</v>
      </c>
      <c r="G25" s="33">
        <f>G26+G27</f>
        <v>0</v>
      </c>
      <c r="H25" s="101">
        <f t="shared" ref="H25:J25" si="3">H26+H27</f>
        <v>0</v>
      </c>
      <c r="I25" s="101">
        <f t="shared" si="3"/>
        <v>0</v>
      </c>
      <c r="J25" s="101">
        <f t="shared" si="3"/>
        <v>0</v>
      </c>
    </row>
    <row r="26" spans="1:16" ht="57" customHeight="1" x14ac:dyDescent="0.25">
      <c r="A26" s="382"/>
      <c r="B26" s="383"/>
      <c r="C26" s="272"/>
      <c r="D26" s="272"/>
      <c r="E26" s="272"/>
      <c r="F26" s="34" t="s">
        <v>196</v>
      </c>
      <c r="G26" s="33">
        <v>0</v>
      </c>
      <c r="H26" s="127">
        <v>0</v>
      </c>
      <c r="I26" s="33">
        <v>0</v>
      </c>
      <c r="J26" s="101">
        <v>0</v>
      </c>
    </row>
    <row r="27" spans="1:16" ht="51" x14ac:dyDescent="0.25">
      <c r="A27" s="382"/>
      <c r="B27" s="383"/>
      <c r="C27" s="272"/>
      <c r="D27" s="272"/>
      <c r="E27" s="272"/>
      <c r="F27" s="102" t="s">
        <v>18</v>
      </c>
      <c r="G27" s="128">
        <v>0</v>
      </c>
      <c r="H27" s="127">
        <v>0</v>
      </c>
      <c r="I27" s="33">
        <v>0</v>
      </c>
      <c r="J27" s="101">
        <v>0</v>
      </c>
    </row>
    <row r="28" spans="1:16" x14ac:dyDescent="0.25">
      <c r="A28" s="272" t="s">
        <v>351</v>
      </c>
      <c r="B28" s="272"/>
      <c r="C28" s="272"/>
      <c r="D28" s="272"/>
      <c r="E28" s="272"/>
      <c r="F28" s="34" t="s">
        <v>91</v>
      </c>
      <c r="G28" s="33">
        <f>G25</f>
        <v>0</v>
      </c>
      <c r="H28" s="179">
        <f t="shared" ref="H28:J28" si="4">H25</f>
        <v>0</v>
      </c>
      <c r="I28" s="179">
        <f t="shared" si="4"/>
        <v>0</v>
      </c>
      <c r="J28" s="179">
        <f t="shared" si="4"/>
        <v>0</v>
      </c>
    </row>
  </sheetData>
  <mergeCells count="21">
    <mergeCell ref="A16:A17"/>
    <mergeCell ref="B16:B17"/>
    <mergeCell ref="C16:C17"/>
    <mergeCell ref="D16:D17"/>
    <mergeCell ref="E16:E17"/>
    <mergeCell ref="A5:P5"/>
    <mergeCell ref="A6:J6"/>
    <mergeCell ref="A7:J7"/>
    <mergeCell ref="A28:E28"/>
    <mergeCell ref="A1:J1"/>
    <mergeCell ref="A2:J2"/>
    <mergeCell ref="A3:J3"/>
    <mergeCell ref="A25:A27"/>
    <mergeCell ref="B25:B27"/>
    <mergeCell ref="C25:C27"/>
    <mergeCell ref="B19:J19"/>
    <mergeCell ref="B22:J22"/>
    <mergeCell ref="D25:D27"/>
    <mergeCell ref="E25:E27"/>
    <mergeCell ref="F16:F17"/>
    <mergeCell ref="G16:J16"/>
  </mergeCells>
  <pageMargins left="0.51181102362204722" right="0.51181102362204722" top="0.74803149606299213" bottom="0.74803149606299213" header="0.31496062992125984" footer="0.31496062992125984"/>
  <pageSetup paperSize="9" scale="8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28" zoomScaleNormal="100" zoomScaleSheetLayoutView="100" workbookViewId="0">
      <selection activeCell="C31" sqref="C31"/>
    </sheetView>
  </sheetViews>
  <sheetFormatPr defaultRowHeight="15" x14ac:dyDescent="0.25"/>
  <cols>
    <col min="1" max="1" width="6.140625" customWidth="1"/>
    <col min="2" max="2" width="30.42578125" customWidth="1"/>
    <col min="3" max="3" width="56.140625" customWidth="1"/>
    <col min="4" max="4" width="13.42578125" customWidth="1"/>
    <col min="5" max="5" width="25.140625" customWidth="1"/>
    <col min="6" max="6" width="10.85546875" customWidth="1"/>
  </cols>
  <sheetData>
    <row r="1" spans="1:6" x14ac:dyDescent="0.25">
      <c r="A1" s="295" t="s">
        <v>279</v>
      </c>
      <c r="B1" s="295"/>
      <c r="C1" s="295"/>
      <c r="D1" s="295"/>
      <c r="E1" s="295"/>
      <c r="F1" s="295"/>
    </row>
    <row r="2" spans="1:6" x14ac:dyDescent="0.25">
      <c r="A2" s="296" t="s">
        <v>248</v>
      </c>
      <c r="B2" s="296"/>
      <c r="C2" s="296"/>
      <c r="D2" s="296"/>
      <c r="E2" s="296"/>
      <c r="F2" s="296"/>
    </row>
    <row r="3" spans="1:6" x14ac:dyDescent="0.25">
      <c r="A3" s="295" t="s">
        <v>238</v>
      </c>
      <c r="B3" s="295"/>
      <c r="C3" s="295"/>
      <c r="D3" s="295"/>
      <c r="E3" s="295"/>
      <c r="F3" s="295"/>
    </row>
    <row r="4" spans="1:6" ht="15.75" x14ac:dyDescent="0.25">
      <c r="A4" s="15"/>
    </row>
    <row r="5" spans="1:6" x14ac:dyDescent="0.25">
      <c r="A5" s="265" t="s">
        <v>96</v>
      </c>
      <c r="B5" s="265"/>
      <c r="C5" s="265"/>
      <c r="D5" s="265"/>
      <c r="E5" s="265"/>
      <c r="F5" s="265"/>
    </row>
    <row r="6" spans="1:6" ht="40.5" customHeight="1" x14ac:dyDescent="0.25">
      <c r="A6" s="390" t="s">
        <v>200</v>
      </c>
      <c r="B6" s="390"/>
      <c r="C6" s="390"/>
      <c r="D6" s="390"/>
      <c r="E6" s="390"/>
      <c r="F6" s="390"/>
    </row>
    <row r="7" spans="1:6" ht="38.25" x14ac:dyDescent="0.25">
      <c r="A7" s="37" t="s">
        <v>97</v>
      </c>
      <c r="B7" s="111" t="s">
        <v>98</v>
      </c>
      <c r="C7" s="111" t="s">
        <v>99</v>
      </c>
      <c r="D7" s="111" t="s">
        <v>2</v>
      </c>
      <c r="E7" s="115" t="s">
        <v>201</v>
      </c>
      <c r="F7" s="111" t="s">
        <v>100</v>
      </c>
    </row>
    <row r="8" spans="1:6" ht="25.5" customHeight="1" x14ac:dyDescent="0.25">
      <c r="A8" s="34"/>
      <c r="B8" s="355" t="s">
        <v>113</v>
      </c>
      <c r="C8" s="355"/>
      <c r="D8" s="355"/>
      <c r="E8" s="355"/>
      <c r="F8" s="355"/>
    </row>
    <row r="9" spans="1:6" ht="140.25" x14ac:dyDescent="0.25">
      <c r="A9" s="110">
        <v>1</v>
      </c>
      <c r="B9" s="110" t="s">
        <v>7</v>
      </c>
      <c r="C9" s="116" t="s">
        <v>102</v>
      </c>
      <c r="D9" s="110" t="s">
        <v>5</v>
      </c>
      <c r="E9" s="114"/>
      <c r="F9" s="110"/>
    </row>
    <row r="10" spans="1:6" ht="76.5" x14ac:dyDescent="0.25">
      <c r="A10" s="110">
        <v>2</v>
      </c>
      <c r="B10" s="110" t="s">
        <v>197</v>
      </c>
      <c r="C10" s="116" t="s">
        <v>198</v>
      </c>
      <c r="D10" s="110" t="s">
        <v>8</v>
      </c>
      <c r="E10" s="114" t="s">
        <v>202</v>
      </c>
      <c r="F10" s="110"/>
    </row>
    <row r="11" spans="1:6" ht="28.5" customHeight="1" x14ac:dyDescent="0.25">
      <c r="A11" s="387" t="s">
        <v>135</v>
      </c>
      <c r="B11" s="388"/>
      <c r="C11" s="388"/>
      <c r="D11" s="388"/>
      <c r="E11" s="388"/>
      <c r="F11" s="389"/>
    </row>
    <row r="12" spans="1:6" ht="76.5" x14ac:dyDescent="0.25">
      <c r="A12" s="110">
        <v>1</v>
      </c>
      <c r="B12" s="110" t="s">
        <v>240</v>
      </c>
      <c r="C12" s="116" t="s">
        <v>241</v>
      </c>
      <c r="D12" s="110" t="s">
        <v>5</v>
      </c>
      <c r="E12" s="114" t="s">
        <v>204</v>
      </c>
      <c r="F12" s="110"/>
    </row>
    <row r="13" spans="1:6" ht="216.75" x14ac:dyDescent="0.25">
      <c r="A13" s="110">
        <v>2</v>
      </c>
      <c r="B13" s="110" t="s">
        <v>121</v>
      </c>
      <c r="C13" s="116" t="s">
        <v>203</v>
      </c>
      <c r="D13" s="110" t="s">
        <v>205</v>
      </c>
      <c r="E13" s="217" t="s">
        <v>412</v>
      </c>
      <c r="F13" s="110"/>
    </row>
    <row r="14" spans="1:6" ht="25.5" customHeight="1" x14ac:dyDescent="0.25">
      <c r="A14" s="387" t="s">
        <v>136</v>
      </c>
      <c r="B14" s="388"/>
      <c r="C14" s="388"/>
      <c r="D14" s="388"/>
      <c r="E14" s="388"/>
      <c r="F14" s="389"/>
    </row>
    <row r="15" spans="1:6" ht="140.25" x14ac:dyDescent="0.25">
      <c r="A15" s="110">
        <v>1</v>
      </c>
      <c r="B15" s="110" t="s">
        <v>122</v>
      </c>
      <c r="C15" s="117" t="s">
        <v>206</v>
      </c>
      <c r="D15" s="117" t="s">
        <v>4</v>
      </c>
      <c r="E15" s="114" t="s">
        <v>207</v>
      </c>
      <c r="F15" s="110"/>
    </row>
    <row r="16" spans="1:6" ht="25.5" customHeight="1" x14ac:dyDescent="0.25">
      <c r="A16" s="387" t="s">
        <v>137</v>
      </c>
      <c r="B16" s="388"/>
      <c r="C16" s="388"/>
      <c r="D16" s="388"/>
      <c r="E16" s="388"/>
      <c r="F16" s="389"/>
    </row>
    <row r="17" spans="1:6" ht="178.5" x14ac:dyDescent="0.25">
      <c r="A17" s="110">
        <v>1</v>
      </c>
      <c r="B17" s="110" t="s">
        <v>124</v>
      </c>
      <c r="C17" s="116" t="s">
        <v>103</v>
      </c>
      <c r="D17" s="110" t="s">
        <v>5</v>
      </c>
      <c r="E17" s="114" t="s">
        <v>212</v>
      </c>
      <c r="F17" s="110"/>
    </row>
    <row r="18" spans="1:6" ht="64.5" customHeight="1" x14ac:dyDescent="0.25">
      <c r="A18" s="110">
        <v>2</v>
      </c>
      <c r="B18" s="110" t="s">
        <v>149</v>
      </c>
      <c r="C18" s="116" t="s">
        <v>208</v>
      </c>
      <c r="D18" s="110" t="s">
        <v>6</v>
      </c>
      <c r="E18" s="114" t="s">
        <v>209</v>
      </c>
      <c r="F18" s="110"/>
    </row>
    <row r="19" spans="1:6" ht="38.25" x14ac:dyDescent="0.25">
      <c r="A19" s="110">
        <v>3</v>
      </c>
      <c r="B19" s="110" t="s">
        <v>150</v>
      </c>
      <c r="C19" s="116" t="s">
        <v>210</v>
      </c>
      <c r="D19" s="110" t="s">
        <v>230</v>
      </c>
      <c r="E19" s="114" t="s">
        <v>211</v>
      </c>
      <c r="F19" s="110"/>
    </row>
    <row r="20" spans="1:6" ht="25.5" customHeight="1" x14ac:dyDescent="0.25">
      <c r="A20" s="387" t="s">
        <v>259</v>
      </c>
      <c r="B20" s="388"/>
      <c r="C20" s="388"/>
      <c r="D20" s="388"/>
      <c r="E20" s="388"/>
      <c r="F20" s="389"/>
    </row>
    <row r="21" spans="1:6" ht="92.25" customHeight="1" x14ac:dyDescent="0.25">
      <c r="A21" s="217">
        <v>1</v>
      </c>
      <c r="B21" s="217" t="s">
        <v>272</v>
      </c>
      <c r="C21" s="218" t="s">
        <v>409</v>
      </c>
      <c r="D21" s="217"/>
      <c r="E21" s="217"/>
      <c r="F21" s="217"/>
    </row>
    <row r="22" spans="1:6" ht="216.75" x14ac:dyDescent="0.25">
      <c r="A22" s="219">
        <v>2</v>
      </c>
      <c r="B22" s="217" t="s">
        <v>123</v>
      </c>
      <c r="C22" s="218" t="s">
        <v>217</v>
      </c>
      <c r="D22" s="217" t="s">
        <v>4</v>
      </c>
      <c r="E22" s="217" t="s">
        <v>218</v>
      </c>
      <c r="F22" s="220"/>
    </row>
    <row r="23" spans="1:6" ht="191.25" x14ac:dyDescent="0.25">
      <c r="A23" s="217">
        <v>3</v>
      </c>
      <c r="B23" s="217" t="s">
        <v>407</v>
      </c>
      <c r="C23" s="218" t="s">
        <v>213</v>
      </c>
      <c r="D23" s="217" t="s">
        <v>8</v>
      </c>
      <c r="E23" s="217" t="s">
        <v>214</v>
      </c>
      <c r="F23" s="217"/>
    </row>
    <row r="24" spans="1:6" ht="280.5" x14ac:dyDescent="0.25">
      <c r="A24" s="217">
        <v>4</v>
      </c>
      <c r="B24" s="217" t="s">
        <v>408</v>
      </c>
      <c r="C24" s="218" t="s">
        <v>215</v>
      </c>
      <c r="D24" s="217" t="s">
        <v>8</v>
      </c>
      <c r="E24" s="217" t="s">
        <v>216</v>
      </c>
      <c r="F24" s="217"/>
    </row>
    <row r="25" spans="1:6" ht="25.5" customHeight="1" x14ac:dyDescent="0.25">
      <c r="A25" s="387" t="s">
        <v>138</v>
      </c>
      <c r="B25" s="388"/>
      <c r="C25" s="388"/>
      <c r="D25" s="388"/>
      <c r="E25" s="388"/>
      <c r="F25" s="389"/>
    </row>
    <row r="26" spans="1:6" ht="140.25" x14ac:dyDescent="0.25">
      <c r="A26" s="110">
        <v>1</v>
      </c>
      <c r="B26" s="110" t="s">
        <v>125</v>
      </c>
      <c r="C26" s="116" t="s">
        <v>219</v>
      </c>
      <c r="D26" s="110" t="s">
        <v>8</v>
      </c>
      <c r="E26" s="114" t="s">
        <v>220</v>
      </c>
      <c r="F26" s="110"/>
    </row>
    <row r="27" spans="1:6" x14ac:dyDescent="0.25">
      <c r="A27" s="387" t="s">
        <v>376</v>
      </c>
      <c r="B27" s="388"/>
      <c r="C27" s="388"/>
      <c r="D27" s="388"/>
      <c r="E27" s="388"/>
      <c r="F27" s="389"/>
    </row>
    <row r="28" spans="1:6" ht="204" x14ac:dyDescent="0.25">
      <c r="A28" s="178" t="s">
        <v>3</v>
      </c>
      <c r="B28" s="178" t="s">
        <v>263</v>
      </c>
      <c r="C28" s="178" t="s">
        <v>383</v>
      </c>
      <c r="D28" s="178" t="s">
        <v>386</v>
      </c>
      <c r="E28" s="178" t="s">
        <v>385</v>
      </c>
      <c r="F28" s="178"/>
    </row>
    <row r="29" spans="1:6" ht="204" x14ac:dyDescent="0.25">
      <c r="A29" s="178" t="s">
        <v>382</v>
      </c>
      <c r="B29" s="178" t="s">
        <v>265</v>
      </c>
      <c r="C29" s="178" t="s">
        <v>383</v>
      </c>
      <c r="D29" s="178" t="s">
        <v>387</v>
      </c>
      <c r="E29" s="178" t="s">
        <v>384</v>
      </c>
      <c r="F29" s="178"/>
    </row>
    <row r="30" spans="1:6" ht="25.5" customHeight="1" x14ac:dyDescent="0.25">
      <c r="A30" s="387" t="s">
        <v>187</v>
      </c>
      <c r="B30" s="388"/>
      <c r="C30" s="388"/>
      <c r="D30" s="388"/>
      <c r="E30" s="388"/>
      <c r="F30" s="389"/>
    </row>
    <row r="31" spans="1:6" ht="306" x14ac:dyDescent="0.25">
      <c r="A31" s="110">
        <v>1</v>
      </c>
      <c r="B31" s="110" t="s">
        <v>126</v>
      </c>
      <c r="C31" s="110" t="s">
        <v>221</v>
      </c>
      <c r="D31" s="110" t="s">
        <v>5</v>
      </c>
      <c r="E31" s="114" t="s">
        <v>222</v>
      </c>
      <c r="F31" s="110"/>
    </row>
    <row r="32" spans="1:6" ht="306" x14ac:dyDescent="0.25">
      <c r="A32" s="110">
        <v>2</v>
      </c>
      <c r="B32" s="110" t="s">
        <v>127</v>
      </c>
      <c r="C32" s="110" t="s">
        <v>223</v>
      </c>
      <c r="D32" s="110" t="s">
        <v>5</v>
      </c>
      <c r="E32" s="114" t="s">
        <v>224</v>
      </c>
      <c r="F32" s="110"/>
    </row>
    <row r="33" spans="1:6" ht="102" x14ac:dyDescent="0.25">
      <c r="A33" s="110">
        <v>3</v>
      </c>
      <c r="B33" s="110" t="s">
        <v>139</v>
      </c>
      <c r="C33" s="110" t="s">
        <v>199</v>
      </c>
      <c r="D33" s="110" t="s">
        <v>5</v>
      </c>
      <c r="E33" s="114" t="s">
        <v>225</v>
      </c>
      <c r="F33" s="110"/>
    </row>
    <row r="34" spans="1:6" x14ac:dyDescent="0.25">
      <c r="A34" s="25"/>
      <c r="B34" s="25"/>
      <c r="C34" s="25"/>
      <c r="D34" s="25"/>
      <c r="E34" s="25"/>
      <c r="F34" s="25"/>
    </row>
    <row r="35" spans="1:6" ht="15.75" x14ac:dyDescent="0.25">
      <c r="A35" s="11"/>
    </row>
    <row r="36" spans="1:6" x14ac:dyDescent="0.25">
      <c r="A36" s="26"/>
    </row>
  </sheetData>
  <mergeCells count="13">
    <mergeCell ref="A1:F1"/>
    <mergeCell ref="A2:F2"/>
    <mergeCell ref="A3:F3"/>
    <mergeCell ref="A5:F5"/>
    <mergeCell ref="A6:F6"/>
    <mergeCell ref="A16:F16"/>
    <mergeCell ref="A20:F20"/>
    <mergeCell ref="A25:F25"/>
    <mergeCell ref="A30:F30"/>
    <mergeCell ref="B8:F8"/>
    <mergeCell ref="A11:F11"/>
    <mergeCell ref="A14:F14"/>
    <mergeCell ref="A27:F27"/>
  </mergeCells>
  <pageMargins left="0.70866141732283472" right="0.5118110236220472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view="pageBreakPreview" topLeftCell="A4" zoomScale="60" zoomScaleNormal="110" workbookViewId="0">
      <selection activeCell="B11" sqref="B11"/>
    </sheetView>
  </sheetViews>
  <sheetFormatPr defaultRowHeight="12.75" x14ac:dyDescent="0.2"/>
  <cols>
    <col min="1" max="1" width="6.28515625" style="60" customWidth="1"/>
    <col min="2" max="2" width="78.7109375" style="60" customWidth="1"/>
    <col min="3" max="3" width="32.5703125" style="60" customWidth="1"/>
    <col min="4" max="4" width="18" style="60" customWidth="1"/>
    <col min="5" max="5" width="15.28515625" style="60" customWidth="1"/>
    <col min="6" max="6" width="12" style="60" customWidth="1"/>
    <col min="7" max="10" width="12.42578125" style="60" customWidth="1"/>
    <col min="11" max="11" width="15.5703125" style="60" customWidth="1"/>
    <col min="12" max="12" width="13.140625" style="60" customWidth="1"/>
    <col min="13" max="256" width="9.140625" style="60"/>
    <col min="257" max="257" width="24.85546875" style="60" customWidth="1"/>
    <col min="258" max="258" width="14.140625" style="60" customWidth="1"/>
    <col min="259" max="259" width="14.28515625" style="60" customWidth="1"/>
    <col min="260" max="260" width="69.7109375" style="60" customWidth="1"/>
    <col min="261" max="261" width="17.140625" style="60" customWidth="1"/>
    <col min="262" max="262" width="15.5703125" style="60" customWidth="1"/>
    <col min="263" max="267" width="14.140625" style="60" customWidth="1"/>
    <col min="268" max="268" width="3.140625" style="60" customWidth="1"/>
    <col min="269" max="512" width="9.140625" style="60"/>
    <col min="513" max="513" width="24.85546875" style="60" customWidth="1"/>
    <col min="514" max="514" width="14.140625" style="60" customWidth="1"/>
    <col min="515" max="515" width="14.28515625" style="60" customWidth="1"/>
    <col min="516" max="516" width="69.7109375" style="60" customWidth="1"/>
    <col min="517" max="517" width="17.140625" style="60" customWidth="1"/>
    <col min="518" max="518" width="15.5703125" style="60" customWidth="1"/>
    <col min="519" max="523" width="14.140625" style="60" customWidth="1"/>
    <col min="524" max="524" width="3.140625" style="60" customWidth="1"/>
    <col min="525" max="768" width="9.140625" style="60"/>
    <col min="769" max="769" width="24.85546875" style="60" customWidth="1"/>
    <col min="770" max="770" width="14.140625" style="60" customWidth="1"/>
    <col min="771" max="771" width="14.28515625" style="60" customWidth="1"/>
    <col min="772" max="772" width="69.7109375" style="60" customWidth="1"/>
    <col min="773" max="773" width="17.140625" style="60" customWidth="1"/>
    <col min="774" max="774" width="15.5703125" style="60" customWidth="1"/>
    <col min="775" max="779" width="14.140625" style="60" customWidth="1"/>
    <col min="780" max="780" width="3.140625" style="60" customWidth="1"/>
    <col min="781" max="1024" width="9.140625" style="60"/>
    <col min="1025" max="1025" width="24.85546875" style="60" customWidth="1"/>
    <col min="1026" max="1026" width="14.140625" style="60" customWidth="1"/>
    <col min="1027" max="1027" width="14.28515625" style="60" customWidth="1"/>
    <col min="1028" max="1028" width="69.7109375" style="60" customWidth="1"/>
    <col min="1029" max="1029" width="17.140625" style="60" customWidth="1"/>
    <col min="1030" max="1030" width="15.5703125" style="60" customWidth="1"/>
    <col min="1031" max="1035" width="14.140625" style="60" customWidth="1"/>
    <col min="1036" max="1036" width="3.140625" style="60" customWidth="1"/>
    <col min="1037" max="1280" width="9.140625" style="60"/>
    <col min="1281" max="1281" width="24.85546875" style="60" customWidth="1"/>
    <col min="1282" max="1282" width="14.140625" style="60" customWidth="1"/>
    <col min="1283" max="1283" width="14.28515625" style="60" customWidth="1"/>
    <col min="1284" max="1284" width="69.7109375" style="60" customWidth="1"/>
    <col min="1285" max="1285" width="17.140625" style="60" customWidth="1"/>
    <col min="1286" max="1286" width="15.5703125" style="60" customWidth="1"/>
    <col min="1287" max="1291" width="14.140625" style="60" customWidth="1"/>
    <col min="1292" max="1292" width="3.140625" style="60" customWidth="1"/>
    <col min="1293" max="1536" width="9.140625" style="60"/>
    <col min="1537" max="1537" width="24.85546875" style="60" customWidth="1"/>
    <col min="1538" max="1538" width="14.140625" style="60" customWidth="1"/>
    <col min="1539" max="1539" width="14.28515625" style="60" customWidth="1"/>
    <col min="1540" max="1540" width="69.7109375" style="60" customWidth="1"/>
    <col min="1541" max="1541" width="17.140625" style="60" customWidth="1"/>
    <col min="1542" max="1542" width="15.5703125" style="60" customWidth="1"/>
    <col min="1543" max="1547" width="14.140625" style="60" customWidth="1"/>
    <col min="1548" max="1548" width="3.140625" style="60" customWidth="1"/>
    <col min="1549" max="1792" width="9.140625" style="60"/>
    <col min="1793" max="1793" width="24.85546875" style="60" customWidth="1"/>
    <col min="1794" max="1794" width="14.140625" style="60" customWidth="1"/>
    <col min="1795" max="1795" width="14.28515625" style="60" customWidth="1"/>
    <col min="1796" max="1796" width="69.7109375" style="60" customWidth="1"/>
    <col min="1797" max="1797" width="17.140625" style="60" customWidth="1"/>
    <col min="1798" max="1798" width="15.5703125" style="60" customWidth="1"/>
    <col min="1799" max="1803" width="14.140625" style="60" customWidth="1"/>
    <col min="1804" max="1804" width="3.140625" style="60" customWidth="1"/>
    <col min="1805" max="2048" width="9.140625" style="60"/>
    <col min="2049" max="2049" width="24.85546875" style="60" customWidth="1"/>
    <col min="2050" max="2050" width="14.140625" style="60" customWidth="1"/>
    <col min="2051" max="2051" width="14.28515625" style="60" customWidth="1"/>
    <col min="2052" max="2052" width="69.7109375" style="60" customWidth="1"/>
    <col min="2053" max="2053" width="17.140625" style="60" customWidth="1"/>
    <col min="2054" max="2054" width="15.5703125" style="60" customWidth="1"/>
    <col min="2055" max="2059" width="14.140625" style="60" customWidth="1"/>
    <col min="2060" max="2060" width="3.140625" style="60" customWidth="1"/>
    <col min="2061" max="2304" width="9.140625" style="60"/>
    <col min="2305" max="2305" width="24.85546875" style="60" customWidth="1"/>
    <col min="2306" max="2306" width="14.140625" style="60" customWidth="1"/>
    <col min="2307" max="2307" width="14.28515625" style="60" customWidth="1"/>
    <col min="2308" max="2308" width="69.7109375" style="60" customWidth="1"/>
    <col min="2309" max="2309" width="17.140625" style="60" customWidth="1"/>
    <col min="2310" max="2310" width="15.5703125" style="60" customWidth="1"/>
    <col min="2311" max="2315" width="14.140625" style="60" customWidth="1"/>
    <col min="2316" max="2316" width="3.140625" style="60" customWidth="1"/>
    <col min="2317" max="2560" width="9.140625" style="60"/>
    <col min="2561" max="2561" width="24.85546875" style="60" customWidth="1"/>
    <col min="2562" max="2562" width="14.140625" style="60" customWidth="1"/>
    <col min="2563" max="2563" width="14.28515625" style="60" customWidth="1"/>
    <col min="2564" max="2564" width="69.7109375" style="60" customWidth="1"/>
    <col min="2565" max="2565" width="17.140625" style="60" customWidth="1"/>
    <col min="2566" max="2566" width="15.5703125" style="60" customWidth="1"/>
    <col min="2567" max="2571" width="14.140625" style="60" customWidth="1"/>
    <col min="2572" max="2572" width="3.140625" style="60" customWidth="1"/>
    <col min="2573" max="2816" width="9.140625" style="60"/>
    <col min="2817" max="2817" width="24.85546875" style="60" customWidth="1"/>
    <col min="2818" max="2818" width="14.140625" style="60" customWidth="1"/>
    <col min="2819" max="2819" width="14.28515625" style="60" customWidth="1"/>
    <col min="2820" max="2820" width="69.7109375" style="60" customWidth="1"/>
    <col min="2821" max="2821" width="17.140625" style="60" customWidth="1"/>
    <col min="2822" max="2822" width="15.5703125" style="60" customWidth="1"/>
    <col min="2823" max="2827" width="14.140625" style="60" customWidth="1"/>
    <col min="2828" max="2828" width="3.140625" style="60" customWidth="1"/>
    <col min="2829" max="3072" width="9.140625" style="60"/>
    <col min="3073" max="3073" width="24.85546875" style="60" customWidth="1"/>
    <col min="3074" max="3074" width="14.140625" style="60" customWidth="1"/>
    <col min="3075" max="3075" width="14.28515625" style="60" customWidth="1"/>
    <col min="3076" max="3076" width="69.7109375" style="60" customWidth="1"/>
    <col min="3077" max="3077" width="17.140625" style="60" customWidth="1"/>
    <col min="3078" max="3078" width="15.5703125" style="60" customWidth="1"/>
    <col min="3079" max="3083" width="14.140625" style="60" customWidth="1"/>
    <col min="3084" max="3084" width="3.140625" style="60" customWidth="1"/>
    <col min="3085" max="3328" width="9.140625" style="60"/>
    <col min="3329" max="3329" width="24.85546875" style="60" customWidth="1"/>
    <col min="3330" max="3330" width="14.140625" style="60" customWidth="1"/>
    <col min="3331" max="3331" width="14.28515625" style="60" customWidth="1"/>
    <col min="3332" max="3332" width="69.7109375" style="60" customWidth="1"/>
    <col min="3333" max="3333" width="17.140625" style="60" customWidth="1"/>
    <col min="3334" max="3334" width="15.5703125" style="60" customWidth="1"/>
    <col min="3335" max="3339" width="14.140625" style="60" customWidth="1"/>
    <col min="3340" max="3340" width="3.140625" style="60" customWidth="1"/>
    <col min="3341" max="3584" width="9.140625" style="60"/>
    <col min="3585" max="3585" width="24.85546875" style="60" customWidth="1"/>
    <col min="3586" max="3586" width="14.140625" style="60" customWidth="1"/>
    <col min="3587" max="3587" width="14.28515625" style="60" customWidth="1"/>
    <col min="3588" max="3588" width="69.7109375" style="60" customWidth="1"/>
    <col min="3589" max="3589" width="17.140625" style="60" customWidth="1"/>
    <col min="3590" max="3590" width="15.5703125" style="60" customWidth="1"/>
    <col min="3591" max="3595" width="14.140625" style="60" customWidth="1"/>
    <col min="3596" max="3596" width="3.140625" style="60" customWidth="1"/>
    <col min="3597" max="3840" width="9.140625" style="60"/>
    <col min="3841" max="3841" width="24.85546875" style="60" customWidth="1"/>
    <col min="3842" max="3842" width="14.140625" style="60" customWidth="1"/>
    <col min="3843" max="3843" width="14.28515625" style="60" customWidth="1"/>
    <col min="3844" max="3844" width="69.7109375" style="60" customWidth="1"/>
    <col min="3845" max="3845" width="17.140625" style="60" customWidth="1"/>
    <col min="3846" max="3846" width="15.5703125" style="60" customWidth="1"/>
    <col min="3847" max="3851" width="14.140625" style="60" customWidth="1"/>
    <col min="3852" max="3852" width="3.140625" style="60" customWidth="1"/>
    <col min="3853" max="4096" width="9.140625" style="60"/>
    <col min="4097" max="4097" width="24.85546875" style="60" customWidth="1"/>
    <col min="4098" max="4098" width="14.140625" style="60" customWidth="1"/>
    <col min="4099" max="4099" width="14.28515625" style="60" customWidth="1"/>
    <col min="4100" max="4100" width="69.7109375" style="60" customWidth="1"/>
    <col min="4101" max="4101" width="17.140625" style="60" customWidth="1"/>
    <col min="4102" max="4102" width="15.5703125" style="60" customWidth="1"/>
    <col min="4103" max="4107" width="14.140625" style="60" customWidth="1"/>
    <col min="4108" max="4108" width="3.140625" style="60" customWidth="1"/>
    <col min="4109" max="4352" width="9.140625" style="60"/>
    <col min="4353" max="4353" width="24.85546875" style="60" customWidth="1"/>
    <col min="4354" max="4354" width="14.140625" style="60" customWidth="1"/>
    <col min="4355" max="4355" width="14.28515625" style="60" customWidth="1"/>
    <col min="4356" max="4356" width="69.7109375" style="60" customWidth="1"/>
    <col min="4357" max="4357" width="17.140625" style="60" customWidth="1"/>
    <col min="4358" max="4358" width="15.5703125" style="60" customWidth="1"/>
    <col min="4359" max="4363" width="14.140625" style="60" customWidth="1"/>
    <col min="4364" max="4364" width="3.140625" style="60" customWidth="1"/>
    <col min="4365" max="4608" width="9.140625" style="60"/>
    <col min="4609" max="4609" width="24.85546875" style="60" customWidth="1"/>
    <col min="4610" max="4610" width="14.140625" style="60" customWidth="1"/>
    <col min="4611" max="4611" width="14.28515625" style="60" customWidth="1"/>
    <col min="4612" max="4612" width="69.7109375" style="60" customWidth="1"/>
    <col min="4613" max="4613" width="17.140625" style="60" customWidth="1"/>
    <col min="4614" max="4614" width="15.5703125" style="60" customWidth="1"/>
    <col min="4615" max="4619" width="14.140625" style="60" customWidth="1"/>
    <col min="4620" max="4620" width="3.140625" style="60" customWidth="1"/>
    <col min="4621" max="4864" width="9.140625" style="60"/>
    <col min="4865" max="4865" width="24.85546875" style="60" customWidth="1"/>
    <col min="4866" max="4866" width="14.140625" style="60" customWidth="1"/>
    <col min="4867" max="4867" width="14.28515625" style="60" customWidth="1"/>
    <col min="4868" max="4868" width="69.7109375" style="60" customWidth="1"/>
    <col min="4869" max="4869" width="17.140625" style="60" customWidth="1"/>
    <col min="4870" max="4870" width="15.5703125" style="60" customWidth="1"/>
    <col min="4871" max="4875" width="14.140625" style="60" customWidth="1"/>
    <col min="4876" max="4876" width="3.140625" style="60" customWidth="1"/>
    <col min="4877" max="5120" width="9.140625" style="60"/>
    <col min="5121" max="5121" width="24.85546875" style="60" customWidth="1"/>
    <col min="5122" max="5122" width="14.140625" style="60" customWidth="1"/>
    <col min="5123" max="5123" width="14.28515625" style="60" customWidth="1"/>
    <col min="5124" max="5124" width="69.7109375" style="60" customWidth="1"/>
    <col min="5125" max="5125" width="17.140625" style="60" customWidth="1"/>
    <col min="5126" max="5126" width="15.5703125" style="60" customWidth="1"/>
    <col min="5127" max="5131" width="14.140625" style="60" customWidth="1"/>
    <col min="5132" max="5132" width="3.140625" style="60" customWidth="1"/>
    <col min="5133" max="5376" width="9.140625" style="60"/>
    <col min="5377" max="5377" width="24.85546875" style="60" customWidth="1"/>
    <col min="5378" max="5378" width="14.140625" style="60" customWidth="1"/>
    <col min="5379" max="5379" width="14.28515625" style="60" customWidth="1"/>
    <col min="5380" max="5380" width="69.7109375" style="60" customWidth="1"/>
    <col min="5381" max="5381" width="17.140625" style="60" customWidth="1"/>
    <col min="5382" max="5382" width="15.5703125" style="60" customWidth="1"/>
    <col min="5383" max="5387" width="14.140625" style="60" customWidth="1"/>
    <col min="5388" max="5388" width="3.140625" style="60" customWidth="1"/>
    <col min="5389" max="5632" width="9.140625" style="60"/>
    <col min="5633" max="5633" width="24.85546875" style="60" customWidth="1"/>
    <col min="5634" max="5634" width="14.140625" style="60" customWidth="1"/>
    <col min="5635" max="5635" width="14.28515625" style="60" customWidth="1"/>
    <col min="5636" max="5636" width="69.7109375" style="60" customWidth="1"/>
    <col min="5637" max="5637" width="17.140625" style="60" customWidth="1"/>
    <col min="5638" max="5638" width="15.5703125" style="60" customWidth="1"/>
    <col min="5639" max="5643" width="14.140625" style="60" customWidth="1"/>
    <col min="5644" max="5644" width="3.140625" style="60" customWidth="1"/>
    <col min="5645" max="5888" width="9.140625" style="60"/>
    <col min="5889" max="5889" width="24.85546875" style="60" customWidth="1"/>
    <col min="5890" max="5890" width="14.140625" style="60" customWidth="1"/>
    <col min="5891" max="5891" width="14.28515625" style="60" customWidth="1"/>
    <col min="5892" max="5892" width="69.7109375" style="60" customWidth="1"/>
    <col min="5893" max="5893" width="17.140625" style="60" customWidth="1"/>
    <col min="5894" max="5894" width="15.5703125" style="60" customWidth="1"/>
    <col min="5895" max="5899" width="14.140625" style="60" customWidth="1"/>
    <col min="5900" max="5900" width="3.140625" style="60" customWidth="1"/>
    <col min="5901" max="6144" width="9.140625" style="60"/>
    <col min="6145" max="6145" width="24.85546875" style="60" customWidth="1"/>
    <col min="6146" max="6146" width="14.140625" style="60" customWidth="1"/>
    <col min="6147" max="6147" width="14.28515625" style="60" customWidth="1"/>
    <col min="6148" max="6148" width="69.7109375" style="60" customWidth="1"/>
    <col min="6149" max="6149" width="17.140625" style="60" customWidth="1"/>
    <col min="6150" max="6150" width="15.5703125" style="60" customWidth="1"/>
    <col min="6151" max="6155" width="14.140625" style="60" customWidth="1"/>
    <col min="6156" max="6156" width="3.140625" style="60" customWidth="1"/>
    <col min="6157" max="6400" width="9.140625" style="60"/>
    <col min="6401" max="6401" width="24.85546875" style="60" customWidth="1"/>
    <col min="6402" max="6402" width="14.140625" style="60" customWidth="1"/>
    <col min="6403" max="6403" width="14.28515625" style="60" customWidth="1"/>
    <col min="6404" max="6404" width="69.7109375" style="60" customWidth="1"/>
    <col min="6405" max="6405" width="17.140625" style="60" customWidth="1"/>
    <col min="6406" max="6406" width="15.5703125" style="60" customWidth="1"/>
    <col min="6407" max="6411" width="14.140625" style="60" customWidth="1"/>
    <col min="6412" max="6412" width="3.140625" style="60" customWidth="1"/>
    <col min="6413" max="6656" width="9.140625" style="60"/>
    <col min="6657" max="6657" width="24.85546875" style="60" customWidth="1"/>
    <col min="6658" max="6658" width="14.140625" style="60" customWidth="1"/>
    <col min="6659" max="6659" width="14.28515625" style="60" customWidth="1"/>
    <col min="6660" max="6660" width="69.7109375" style="60" customWidth="1"/>
    <col min="6661" max="6661" width="17.140625" style="60" customWidth="1"/>
    <col min="6662" max="6662" width="15.5703125" style="60" customWidth="1"/>
    <col min="6663" max="6667" width="14.140625" style="60" customWidth="1"/>
    <col min="6668" max="6668" width="3.140625" style="60" customWidth="1"/>
    <col min="6669" max="6912" width="9.140625" style="60"/>
    <col min="6913" max="6913" width="24.85546875" style="60" customWidth="1"/>
    <col min="6914" max="6914" width="14.140625" style="60" customWidth="1"/>
    <col min="6915" max="6915" width="14.28515625" style="60" customWidth="1"/>
    <col min="6916" max="6916" width="69.7109375" style="60" customWidth="1"/>
    <col min="6917" max="6917" width="17.140625" style="60" customWidth="1"/>
    <col min="6918" max="6918" width="15.5703125" style="60" customWidth="1"/>
    <col min="6919" max="6923" width="14.140625" style="60" customWidth="1"/>
    <col min="6924" max="6924" width="3.140625" style="60" customWidth="1"/>
    <col min="6925" max="7168" width="9.140625" style="60"/>
    <col min="7169" max="7169" width="24.85546875" style="60" customWidth="1"/>
    <col min="7170" max="7170" width="14.140625" style="60" customWidth="1"/>
    <col min="7171" max="7171" width="14.28515625" style="60" customWidth="1"/>
    <col min="7172" max="7172" width="69.7109375" style="60" customWidth="1"/>
    <col min="7173" max="7173" width="17.140625" style="60" customWidth="1"/>
    <col min="7174" max="7174" width="15.5703125" style="60" customWidth="1"/>
    <col min="7175" max="7179" width="14.140625" style="60" customWidth="1"/>
    <col min="7180" max="7180" width="3.140625" style="60" customWidth="1"/>
    <col min="7181" max="7424" width="9.140625" style="60"/>
    <col min="7425" max="7425" width="24.85546875" style="60" customWidth="1"/>
    <col min="7426" max="7426" width="14.140625" style="60" customWidth="1"/>
    <col min="7427" max="7427" width="14.28515625" style="60" customWidth="1"/>
    <col min="7428" max="7428" width="69.7109375" style="60" customWidth="1"/>
    <col min="7429" max="7429" width="17.140625" style="60" customWidth="1"/>
    <col min="7430" max="7430" width="15.5703125" style="60" customWidth="1"/>
    <col min="7431" max="7435" width="14.140625" style="60" customWidth="1"/>
    <col min="7436" max="7436" width="3.140625" style="60" customWidth="1"/>
    <col min="7437" max="7680" width="9.140625" style="60"/>
    <col min="7681" max="7681" width="24.85546875" style="60" customWidth="1"/>
    <col min="7682" max="7682" width="14.140625" style="60" customWidth="1"/>
    <col min="7683" max="7683" width="14.28515625" style="60" customWidth="1"/>
    <col min="7684" max="7684" width="69.7109375" style="60" customWidth="1"/>
    <col min="7685" max="7685" width="17.140625" style="60" customWidth="1"/>
    <col min="7686" max="7686" width="15.5703125" style="60" customWidth="1"/>
    <col min="7687" max="7691" width="14.140625" style="60" customWidth="1"/>
    <col min="7692" max="7692" width="3.140625" style="60" customWidth="1"/>
    <col min="7693" max="7936" width="9.140625" style="60"/>
    <col min="7937" max="7937" width="24.85546875" style="60" customWidth="1"/>
    <col min="7938" max="7938" width="14.140625" style="60" customWidth="1"/>
    <col min="7939" max="7939" width="14.28515625" style="60" customWidth="1"/>
    <col min="7940" max="7940" width="69.7109375" style="60" customWidth="1"/>
    <col min="7941" max="7941" width="17.140625" style="60" customWidth="1"/>
    <col min="7942" max="7942" width="15.5703125" style="60" customWidth="1"/>
    <col min="7943" max="7947" width="14.140625" style="60" customWidth="1"/>
    <col min="7948" max="7948" width="3.140625" style="60" customWidth="1"/>
    <col min="7949" max="8192" width="9.140625" style="60"/>
    <col min="8193" max="8193" width="24.85546875" style="60" customWidth="1"/>
    <col min="8194" max="8194" width="14.140625" style="60" customWidth="1"/>
    <col min="8195" max="8195" width="14.28515625" style="60" customWidth="1"/>
    <col min="8196" max="8196" width="69.7109375" style="60" customWidth="1"/>
    <col min="8197" max="8197" width="17.140625" style="60" customWidth="1"/>
    <col min="8198" max="8198" width="15.5703125" style="60" customWidth="1"/>
    <col min="8199" max="8203" width="14.140625" style="60" customWidth="1"/>
    <col min="8204" max="8204" width="3.140625" style="60" customWidth="1"/>
    <col min="8205" max="8448" width="9.140625" style="60"/>
    <col min="8449" max="8449" width="24.85546875" style="60" customWidth="1"/>
    <col min="8450" max="8450" width="14.140625" style="60" customWidth="1"/>
    <col min="8451" max="8451" width="14.28515625" style="60" customWidth="1"/>
    <col min="8452" max="8452" width="69.7109375" style="60" customWidth="1"/>
    <col min="8453" max="8453" width="17.140625" style="60" customWidth="1"/>
    <col min="8454" max="8454" width="15.5703125" style="60" customWidth="1"/>
    <col min="8455" max="8459" width="14.140625" style="60" customWidth="1"/>
    <col min="8460" max="8460" width="3.140625" style="60" customWidth="1"/>
    <col min="8461" max="8704" width="9.140625" style="60"/>
    <col min="8705" max="8705" width="24.85546875" style="60" customWidth="1"/>
    <col min="8706" max="8706" width="14.140625" style="60" customWidth="1"/>
    <col min="8707" max="8707" width="14.28515625" style="60" customWidth="1"/>
    <col min="8708" max="8708" width="69.7109375" style="60" customWidth="1"/>
    <col min="8709" max="8709" width="17.140625" style="60" customWidth="1"/>
    <col min="8710" max="8710" width="15.5703125" style="60" customWidth="1"/>
    <col min="8711" max="8715" width="14.140625" style="60" customWidth="1"/>
    <col min="8716" max="8716" width="3.140625" style="60" customWidth="1"/>
    <col min="8717" max="8960" width="9.140625" style="60"/>
    <col min="8961" max="8961" width="24.85546875" style="60" customWidth="1"/>
    <col min="8962" max="8962" width="14.140625" style="60" customWidth="1"/>
    <col min="8963" max="8963" width="14.28515625" style="60" customWidth="1"/>
    <col min="8964" max="8964" width="69.7109375" style="60" customWidth="1"/>
    <col min="8965" max="8965" width="17.140625" style="60" customWidth="1"/>
    <col min="8966" max="8966" width="15.5703125" style="60" customWidth="1"/>
    <col min="8967" max="8971" width="14.140625" style="60" customWidth="1"/>
    <col min="8972" max="8972" width="3.140625" style="60" customWidth="1"/>
    <col min="8973" max="9216" width="9.140625" style="60"/>
    <col min="9217" max="9217" width="24.85546875" style="60" customWidth="1"/>
    <col min="9218" max="9218" width="14.140625" style="60" customWidth="1"/>
    <col min="9219" max="9219" width="14.28515625" style="60" customWidth="1"/>
    <col min="9220" max="9220" width="69.7109375" style="60" customWidth="1"/>
    <col min="9221" max="9221" width="17.140625" style="60" customWidth="1"/>
    <col min="9222" max="9222" width="15.5703125" style="60" customWidth="1"/>
    <col min="9223" max="9227" width="14.140625" style="60" customWidth="1"/>
    <col min="9228" max="9228" width="3.140625" style="60" customWidth="1"/>
    <col min="9229" max="9472" width="9.140625" style="60"/>
    <col min="9473" max="9473" width="24.85546875" style="60" customWidth="1"/>
    <col min="9474" max="9474" width="14.140625" style="60" customWidth="1"/>
    <col min="9475" max="9475" width="14.28515625" style="60" customWidth="1"/>
    <col min="9476" max="9476" width="69.7109375" style="60" customWidth="1"/>
    <col min="9477" max="9477" width="17.140625" style="60" customWidth="1"/>
    <col min="9478" max="9478" width="15.5703125" style="60" customWidth="1"/>
    <col min="9479" max="9483" width="14.140625" style="60" customWidth="1"/>
    <col min="9484" max="9484" width="3.140625" style="60" customWidth="1"/>
    <col min="9485" max="9728" width="9.140625" style="60"/>
    <col min="9729" max="9729" width="24.85546875" style="60" customWidth="1"/>
    <col min="9730" max="9730" width="14.140625" style="60" customWidth="1"/>
    <col min="9731" max="9731" width="14.28515625" style="60" customWidth="1"/>
    <col min="9732" max="9732" width="69.7109375" style="60" customWidth="1"/>
    <col min="9733" max="9733" width="17.140625" style="60" customWidth="1"/>
    <col min="9734" max="9734" width="15.5703125" style="60" customWidth="1"/>
    <col min="9735" max="9739" width="14.140625" style="60" customWidth="1"/>
    <col min="9740" max="9740" width="3.140625" style="60" customWidth="1"/>
    <col min="9741" max="9984" width="9.140625" style="60"/>
    <col min="9985" max="9985" width="24.85546875" style="60" customWidth="1"/>
    <col min="9986" max="9986" width="14.140625" style="60" customWidth="1"/>
    <col min="9987" max="9987" width="14.28515625" style="60" customWidth="1"/>
    <col min="9988" max="9988" width="69.7109375" style="60" customWidth="1"/>
    <col min="9989" max="9989" width="17.140625" style="60" customWidth="1"/>
    <col min="9990" max="9990" width="15.5703125" style="60" customWidth="1"/>
    <col min="9991" max="9995" width="14.140625" style="60" customWidth="1"/>
    <col min="9996" max="9996" width="3.140625" style="60" customWidth="1"/>
    <col min="9997" max="10240" width="9.140625" style="60"/>
    <col min="10241" max="10241" width="24.85546875" style="60" customWidth="1"/>
    <col min="10242" max="10242" width="14.140625" style="60" customWidth="1"/>
    <col min="10243" max="10243" width="14.28515625" style="60" customWidth="1"/>
    <col min="10244" max="10244" width="69.7109375" style="60" customWidth="1"/>
    <col min="10245" max="10245" width="17.140625" style="60" customWidth="1"/>
    <col min="10246" max="10246" width="15.5703125" style="60" customWidth="1"/>
    <col min="10247" max="10251" width="14.140625" style="60" customWidth="1"/>
    <col min="10252" max="10252" width="3.140625" style="60" customWidth="1"/>
    <col min="10253" max="10496" width="9.140625" style="60"/>
    <col min="10497" max="10497" width="24.85546875" style="60" customWidth="1"/>
    <col min="10498" max="10498" width="14.140625" style="60" customWidth="1"/>
    <col min="10499" max="10499" width="14.28515625" style="60" customWidth="1"/>
    <col min="10500" max="10500" width="69.7109375" style="60" customWidth="1"/>
    <col min="10501" max="10501" width="17.140625" style="60" customWidth="1"/>
    <col min="10502" max="10502" width="15.5703125" style="60" customWidth="1"/>
    <col min="10503" max="10507" width="14.140625" style="60" customWidth="1"/>
    <col min="10508" max="10508" width="3.140625" style="60" customWidth="1"/>
    <col min="10509" max="10752" width="9.140625" style="60"/>
    <col min="10753" max="10753" width="24.85546875" style="60" customWidth="1"/>
    <col min="10754" max="10754" width="14.140625" style="60" customWidth="1"/>
    <col min="10755" max="10755" width="14.28515625" style="60" customWidth="1"/>
    <col min="10756" max="10756" width="69.7109375" style="60" customWidth="1"/>
    <col min="10757" max="10757" width="17.140625" style="60" customWidth="1"/>
    <col min="10758" max="10758" width="15.5703125" style="60" customWidth="1"/>
    <col min="10759" max="10763" width="14.140625" style="60" customWidth="1"/>
    <col min="10764" max="10764" width="3.140625" style="60" customWidth="1"/>
    <col min="10765" max="11008" width="9.140625" style="60"/>
    <col min="11009" max="11009" width="24.85546875" style="60" customWidth="1"/>
    <col min="11010" max="11010" width="14.140625" style="60" customWidth="1"/>
    <col min="11011" max="11011" width="14.28515625" style="60" customWidth="1"/>
    <col min="11012" max="11012" width="69.7109375" style="60" customWidth="1"/>
    <col min="11013" max="11013" width="17.140625" style="60" customWidth="1"/>
    <col min="11014" max="11014" width="15.5703125" style="60" customWidth="1"/>
    <col min="11015" max="11019" width="14.140625" style="60" customWidth="1"/>
    <col min="11020" max="11020" width="3.140625" style="60" customWidth="1"/>
    <col min="11021" max="11264" width="9.140625" style="60"/>
    <col min="11265" max="11265" width="24.85546875" style="60" customWidth="1"/>
    <col min="11266" max="11266" width="14.140625" style="60" customWidth="1"/>
    <col min="11267" max="11267" width="14.28515625" style="60" customWidth="1"/>
    <col min="11268" max="11268" width="69.7109375" style="60" customWidth="1"/>
    <col min="11269" max="11269" width="17.140625" style="60" customWidth="1"/>
    <col min="11270" max="11270" width="15.5703125" style="60" customWidth="1"/>
    <col min="11271" max="11275" width="14.140625" style="60" customWidth="1"/>
    <col min="11276" max="11276" width="3.140625" style="60" customWidth="1"/>
    <col min="11277" max="11520" width="9.140625" style="60"/>
    <col min="11521" max="11521" width="24.85546875" style="60" customWidth="1"/>
    <col min="11522" max="11522" width="14.140625" style="60" customWidth="1"/>
    <col min="11523" max="11523" width="14.28515625" style="60" customWidth="1"/>
    <col min="11524" max="11524" width="69.7109375" style="60" customWidth="1"/>
    <col min="11525" max="11525" width="17.140625" style="60" customWidth="1"/>
    <col min="11526" max="11526" width="15.5703125" style="60" customWidth="1"/>
    <col min="11527" max="11531" width="14.140625" style="60" customWidth="1"/>
    <col min="11532" max="11532" width="3.140625" style="60" customWidth="1"/>
    <col min="11533" max="11776" width="9.140625" style="60"/>
    <col min="11777" max="11777" width="24.85546875" style="60" customWidth="1"/>
    <col min="11778" max="11778" width="14.140625" style="60" customWidth="1"/>
    <col min="11779" max="11779" width="14.28515625" style="60" customWidth="1"/>
    <col min="11780" max="11780" width="69.7109375" style="60" customWidth="1"/>
    <col min="11781" max="11781" width="17.140625" style="60" customWidth="1"/>
    <col min="11782" max="11782" width="15.5703125" style="60" customWidth="1"/>
    <col min="11783" max="11787" width="14.140625" style="60" customWidth="1"/>
    <col min="11788" max="11788" width="3.140625" style="60" customWidth="1"/>
    <col min="11789" max="12032" width="9.140625" style="60"/>
    <col min="12033" max="12033" width="24.85546875" style="60" customWidth="1"/>
    <col min="12034" max="12034" width="14.140625" style="60" customWidth="1"/>
    <col min="12035" max="12035" width="14.28515625" style="60" customWidth="1"/>
    <col min="12036" max="12036" width="69.7109375" style="60" customWidth="1"/>
    <col min="12037" max="12037" width="17.140625" style="60" customWidth="1"/>
    <col min="12038" max="12038" width="15.5703125" style="60" customWidth="1"/>
    <col min="12039" max="12043" width="14.140625" style="60" customWidth="1"/>
    <col min="12044" max="12044" width="3.140625" style="60" customWidth="1"/>
    <col min="12045" max="12288" width="9.140625" style="60"/>
    <col min="12289" max="12289" width="24.85546875" style="60" customWidth="1"/>
    <col min="12290" max="12290" width="14.140625" style="60" customWidth="1"/>
    <col min="12291" max="12291" width="14.28515625" style="60" customWidth="1"/>
    <col min="12292" max="12292" width="69.7109375" style="60" customWidth="1"/>
    <col min="12293" max="12293" width="17.140625" style="60" customWidth="1"/>
    <col min="12294" max="12294" width="15.5703125" style="60" customWidth="1"/>
    <col min="12295" max="12299" width="14.140625" style="60" customWidth="1"/>
    <col min="12300" max="12300" width="3.140625" style="60" customWidth="1"/>
    <col min="12301" max="12544" width="9.140625" style="60"/>
    <col min="12545" max="12545" width="24.85546875" style="60" customWidth="1"/>
    <col min="12546" max="12546" width="14.140625" style="60" customWidth="1"/>
    <col min="12547" max="12547" width="14.28515625" style="60" customWidth="1"/>
    <col min="12548" max="12548" width="69.7109375" style="60" customWidth="1"/>
    <col min="12549" max="12549" width="17.140625" style="60" customWidth="1"/>
    <col min="12550" max="12550" width="15.5703125" style="60" customWidth="1"/>
    <col min="12551" max="12555" width="14.140625" style="60" customWidth="1"/>
    <col min="12556" max="12556" width="3.140625" style="60" customWidth="1"/>
    <col min="12557" max="12800" width="9.140625" style="60"/>
    <col min="12801" max="12801" width="24.85546875" style="60" customWidth="1"/>
    <col min="12802" max="12802" width="14.140625" style="60" customWidth="1"/>
    <col min="12803" max="12803" width="14.28515625" style="60" customWidth="1"/>
    <col min="12804" max="12804" width="69.7109375" style="60" customWidth="1"/>
    <col min="12805" max="12805" width="17.140625" style="60" customWidth="1"/>
    <col min="12806" max="12806" width="15.5703125" style="60" customWidth="1"/>
    <col min="12807" max="12811" width="14.140625" style="60" customWidth="1"/>
    <col min="12812" max="12812" width="3.140625" style="60" customWidth="1"/>
    <col min="12813" max="13056" width="9.140625" style="60"/>
    <col min="13057" max="13057" width="24.85546875" style="60" customWidth="1"/>
    <col min="13058" max="13058" width="14.140625" style="60" customWidth="1"/>
    <col min="13059" max="13059" width="14.28515625" style="60" customWidth="1"/>
    <col min="13060" max="13060" width="69.7109375" style="60" customWidth="1"/>
    <col min="13061" max="13061" width="17.140625" style="60" customWidth="1"/>
    <col min="13062" max="13062" width="15.5703125" style="60" customWidth="1"/>
    <col min="13063" max="13067" width="14.140625" style="60" customWidth="1"/>
    <col min="13068" max="13068" width="3.140625" style="60" customWidth="1"/>
    <col min="13069" max="13312" width="9.140625" style="60"/>
    <col min="13313" max="13313" width="24.85546875" style="60" customWidth="1"/>
    <col min="13314" max="13314" width="14.140625" style="60" customWidth="1"/>
    <col min="13315" max="13315" width="14.28515625" style="60" customWidth="1"/>
    <col min="13316" max="13316" width="69.7109375" style="60" customWidth="1"/>
    <col min="13317" max="13317" width="17.140625" style="60" customWidth="1"/>
    <col min="13318" max="13318" width="15.5703125" style="60" customWidth="1"/>
    <col min="13319" max="13323" width="14.140625" style="60" customWidth="1"/>
    <col min="13324" max="13324" width="3.140625" style="60" customWidth="1"/>
    <col min="13325" max="13568" width="9.140625" style="60"/>
    <col min="13569" max="13569" width="24.85546875" style="60" customWidth="1"/>
    <col min="13570" max="13570" width="14.140625" style="60" customWidth="1"/>
    <col min="13571" max="13571" width="14.28515625" style="60" customWidth="1"/>
    <col min="13572" max="13572" width="69.7109375" style="60" customWidth="1"/>
    <col min="13573" max="13573" width="17.140625" style="60" customWidth="1"/>
    <col min="13574" max="13574" width="15.5703125" style="60" customWidth="1"/>
    <col min="13575" max="13579" width="14.140625" style="60" customWidth="1"/>
    <col min="13580" max="13580" width="3.140625" style="60" customWidth="1"/>
    <col min="13581" max="13824" width="9.140625" style="60"/>
    <col min="13825" max="13825" width="24.85546875" style="60" customWidth="1"/>
    <col min="13826" max="13826" width="14.140625" style="60" customWidth="1"/>
    <col min="13827" max="13827" width="14.28515625" style="60" customWidth="1"/>
    <col min="13828" max="13828" width="69.7109375" style="60" customWidth="1"/>
    <col min="13829" max="13829" width="17.140625" style="60" customWidth="1"/>
    <col min="13830" max="13830" width="15.5703125" style="60" customWidth="1"/>
    <col min="13831" max="13835" width="14.140625" style="60" customWidth="1"/>
    <col min="13836" max="13836" width="3.140625" style="60" customWidth="1"/>
    <col min="13837" max="14080" width="9.140625" style="60"/>
    <col min="14081" max="14081" width="24.85546875" style="60" customWidth="1"/>
    <col min="14082" max="14082" width="14.140625" style="60" customWidth="1"/>
    <col min="14083" max="14083" width="14.28515625" style="60" customWidth="1"/>
    <col min="14084" max="14084" width="69.7109375" style="60" customWidth="1"/>
    <col min="14085" max="14085" width="17.140625" style="60" customWidth="1"/>
    <col min="14086" max="14086" width="15.5703125" style="60" customWidth="1"/>
    <col min="14087" max="14091" width="14.140625" style="60" customWidth="1"/>
    <col min="14092" max="14092" width="3.140625" style="60" customWidth="1"/>
    <col min="14093" max="14336" width="9.140625" style="60"/>
    <col min="14337" max="14337" width="24.85546875" style="60" customWidth="1"/>
    <col min="14338" max="14338" width="14.140625" style="60" customWidth="1"/>
    <col min="14339" max="14339" width="14.28515625" style="60" customWidth="1"/>
    <col min="14340" max="14340" width="69.7109375" style="60" customWidth="1"/>
    <col min="14341" max="14341" width="17.140625" style="60" customWidth="1"/>
    <col min="14342" max="14342" width="15.5703125" style="60" customWidth="1"/>
    <col min="14343" max="14347" width="14.140625" style="60" customWidth="1"/>
    <col min="14348" max="14348" width="3.140625" style="60" customWidth="1"/>
    <col min="14349" max="14592" width="9.140625" style="60"/>
    <col min="14593" max="14593" width="24.85546875" style="60" customWidth="1"/>
    <col min="14594" max="14594" width="14.140625" style="60" customWidth="1"/>
    <col min="14595" max="14595" width="14.28515625" style="60" customWidth="1"/>
    <col min="14596" max="14596" width="69.7109375" style="60" customWidth="1"/>
    <col min="14597" max="14597" width="17.140625" style="60" customWidth="1"/>
    <col min="14598" max="14598" width="15.5703125" style="60" customWidth="1"/>
    <col min="14599" max="14603" width="14.140625" style="60" customWidth="1"/>
    <col min="14604" max="14604" width="3.140625" style="60" customWidth="1"/>
    <col min="14605" max="14848" width="9.140625" style="60"/>
    <col min="14849" max="14849" width="24.85546875" style="60" customWidth="1"/>
    <col min="14850" max="14850" width="14.140625" style="60" customWidth="1"/>
    <col min="14851" max="14851" width="14.28515625" style="60" customWidth="1"/>
    <col min="14852" max="14852" width="69.7109375" style="60" customWidth="1"/>
    <col min="14853" max="14853" width="17.140625" style="60" customWidth="1"/>
    <col min="14854" max="14854" width="15.5703125" style="60" customWidth="1"/>
    <col min="14855" max="14859" width="14.140625" style="60" customWidth="1"/>
    <col min="14860" max="14860" width="3.140625" style="60" customWidth="1"/>
    <col min="14861" max="15104" width="9.140625" style="60"/>
    <col min="15105" max="15105" width="24.85546875" style="60" customWidth="1"/>
    <col min="15106" max="15106" width="14.140625" style="60" customWidth="1"/>
    <col min="15107" max="15107" width="14.28515625" style="60" customWidth="1"/>
    <col min="15108" max="15108" width="69.7109375" style="60" customWidth="1"/>
    <col min="15109" max="15109" width="17.140625" style="60" customWidth="1"/>
    <col min="15110" max="15110" width="15.5703125" style="60" customWidth="1"/>
    <col min="15111" max="15115" width="14.140625" style="60" customWidth="1"/>
    <col min="15116" max="15116" width="3.140625" style="60" customWidth="1"/>
    <col min="15117" max="15360" width="9.140625" style="60"/>
    <col min="15361" max="15361" width="24.85546875" style="60" customWidth="1"/>
    <col min="15362" max="15362" width="14.140625" style="60" customWidth="1"/>
    <col min="15363" max="15363" width="14.28515625" style="60" customWidth="1"/>
    <col min="15364" max="15364" width="69.7109375" style="60" customWidth="1"/>
    <col min="15365" max="15365" width="17.140625" style="60" customWidth="1"/>
    <col min="15366" max="15366" width="15.5703125" style="60" customWidth="1"/>
    <col min="15367" max="15371" width="14.140625" style="60" customWidth="1"/>
    <col min="15372" max="15372" width="3.140625" style="60" customWidth="1"/>
    <col min="15373" max="15616" width="9.140625" style="60"/>
    <col min="15617" max="15617" width="24.85546875" style="60" customWidth="1"/>
    <col min="15618" max="15618" width="14.140625" style="60" customWidth="1"/>
    <col min="15619" max="15619" width="14.28515625" style="60" customWidth="1"/>
    <col min="15620" max="15620" width="69.7109375" style="60" customWidth="1"/>
    <col min="15621" max="15621" width="17.140625" style="60" customWidth="1"/>
    <col min="15622" max="15622" width="15.5703125" style="60" customWidth="1"/>
    <col min="15623" max="15627" width="14.140625" style="60" customWidth="1"/>
    <col min="15628" max="15628" width="3.140625" style="60" customWidth="1"/>
    <col min="15629" max="15872" width="9.140625" style="60"/>
    <col min="15873" max="15873" width="24.85546875" style="60" customWidth="1"/>
    <col min="15874" max="15874" width="14.140625" style="60" customWidth="1"/>
    <col min="15875" max="15875" width="14.28515625" style="60" customWidth="1"/>
    <col min="15876" max="15876" width="69.7109375" style="60" customWidth="1"/>
    <col min="15877" max="15877" width="17.140625" style="60" customWidth="1"/>
    <col min="15878" max="15878" width="15.5703125" style="60" customWidth="1"/>
    <col min="15879" max="15883" width="14.140625" style="60" customWidth="1"/>
    <col min="15884" max="15884" width="3.140625" style="60" customWidth="1"/>
    <col min="15885" max="16128" width="9.140625" style="60"/>
    <col min="16129" max="16129" width="24.85546875" style="60" customWidth="1"/>
    <col min="16130" max="16130" width="14.140625" style="60" customWidth="1"/>
    <col min="16131" max="16131" width="14.28515625" style="60" customWidth="1"/>
    <col min="16132" max="16132" width="69.7109375" style="60" customWidth="1"/>
    <col min="16133" max="16133" width="17.140625" style="60" customWidth="1"/>
    <col min="16134" max="16134" width="15.5703125" style="60" customWidth="1"/>
    <col min="16135" max="16139" width="14.140625" style="60" customWidth="1"/>
    <col min="16140" max="16140" width="3.140625" style="60" customWidth="1"/>
    <col min="16141" max="16384" width="9.140625" style="60"/>
  </cols>
  <sheetData>
    <row r="1" spans="1:11" ht="15" customHeight="1" x14ac:dyDescent="0.2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5" customHeight="1" x14ac:dyDescent="0.2">
      <c r="A2" s="245" t="s">
        <v>246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</row>
    <row r="3" spans="1:11" x14ac:dyDescent="0.2">
      <c r="A3" s="245" t="s">
        <v>237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</row>
    <row r="5" spans="1:11" ht="15" customHeight="1" x14ac:dyDescent="0.2">
      <c r="A5" s="252" t="s">
        <v>245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</row>
    <row r="6" spans="1:11" ht="16.5" customHeight="1" x14ac:dyDescent="0.2">
      <c r="A6" s="253" t="s">
        <v>134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</row>
    <row r="7" spans="1:11" ht="51" customHeight="1" x14ac:dyDescent="0.2">
      <c r="A7" s="254" t="s">
        <v>267</v>
      </c>
      <c r="B7" s="254" t="s">
        <v>268</v>
      </c>
      <c r="C7" s="256" t="s">
        <v>269</v>
      </c>
      <c r="D7" s="254" t="s">
        <v>128</v>
      </c>
      <c r="E7" s="254" t="s">
        <v>129</v>
      </c>
      <c r="F7" s="258" t="s">
        <v>130</v>
      </c>
      <c r="G7" s="259"/>
      <c r="H7" s="259"/>
      <c r="I7" s="259"/>
      <c r="J7" s="260"/>
      <c r="K7" s="256" t="s">
        <v>270</v>
      </c>
    </row>
    <row r="8" spans="1:11" ht="58.5" customHeight="1" x14ac:dyDescent="0.2">
      <c r="A8" s="254"/>
      <c r="B8" s="254"/>
      <c r="C8" s="257"/>
      <c r="D8" s="254"/>
      <c r="E8" s="254"/>
      <c r="F8" s="137" t="s">
        <v>9</v>
      </c>
      <c r="G8" s="137" t="s">
        <v>10</v>
      </c>
      <c r="H8" s="137" t="s">
        <v>118</v>
      </c>
      <c r="I8" s="137" t="s">
        <v>119</v>
      </c>
      <c r="J8" s="137" t="s">
        <v>120</v>
      </c>
      <c r="K8" s="257"/>
    </row>
    <row r="9" spans="1:11" ht="15.75" customHeight="1" x14ac:dyDescent="0.2">
      <c r="A9" s="138">
        <v>1</v>
      </c>
      <c r="B9" s="138">
        <v>2</v>
      </c>
      <c r="C9" s="138">
        <v>3</v>
      </c>
      <c r="D9" s="138">
        <v>4</v>
      </c>
      <c r="E9" s="138">
        <v>5</v>
      </c>
      <c r="F9" s="138">
        <v>6</v>
      </c>
      <c r="G9" s="138">
        <v>7</v>
      </c>
      <c r="H9" s="138">
        <v>8</v>
      </c>
      <c r="I9" s="138">
        <v>9</v>
      </c>
      <c r="J9" s="138">
        <v>10</v>
      </c>
      <c r="K9" s="138">
        <v>11</v>
      </c>
    </row>
    <row r="10" spans="1:11" ht="17.25" customHeight="1" x14ac:dyDescent="0.2">
      <c r="A10" s="250" t="s">
        <v>113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1"/>
    </row>
    <row r="11" spans="1:11" ht="45" x14ac:dyDescent="0.2">
      <c r="A11" s="137">
        <v>1</v>
      </c>
      <c r="B11" s="139" t="s">
        <v>7</v>
      </c>
      <c r="C11" s="139" t="s">
        <v>391</v>
      </c>
      <c r="D11" s="139" t="s">
        <v>131</v>
      </c>
      <c r="E11" s="140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0</v>
      </c>
      <c r="K11" s="141"/>
    </row>
    <row r="12" spans="1:11" ht="30" x14ac:dyDescent="0.2">
      <c r="A12" s="137">
        <v>2</v>
      </c>
      <c r="B12" s="142" t="s">
        <v>236</v>
      </c>
      <c r="C12" s="142" t="s">
        <v>391</v>
      </c>
      <c r="D12" s="143" t="s">
        <v>132</v>
      </c>
      <c r="E12" s="141">
        <v>1</v>
      </c>
      <c r="F12" s="141">
        <v>1</v>
      </c>
      <c r="G12" s="144">
        <v>0</v>
      </c>
      <c r="H12" s="144">
        <v>0</v>
      </c>
      <c r="I12" s="144">
        <v>0</v>
      </c>
      <c r="J12" s="144">
        <v>0</v>
      </c>
      <c r="K12" s="144"/>
    </row>
    <row r="13" spans="1:11" ht="15.75" customHeight="1" x14ac:dyDescent="0.2">
      <c r="A13" s="244" t="s">
        <v>135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</row>
    <row r="14" spans="1:11" ht="29.25" customHeight="1" x14ac:dyDescent="0.2">
      <c r="A14" s="137">
        <v>3</v>
      </c>
      <c r="B14" s="142" t="s">
        <v>240</v>
      </c>
      <c r="C14" s="142" t="s">
        <v>401</v>
      </c>
      <c r="D14" s="142" t="s">
        <v>101</v>
      </c>
      <c r="E14" s="141">
        <v>100</v>
      </c>
      <c r="F14" s="141">
        <v>200</v>
      </c>
      <c r="G14" s="141">
        <v>200</v>
      </c>
      <c r="H14" s="141">
        <v>250</v>
      </c>
      <c r="I14" s="141">
        <v>250</v>
      </c>
      <c r="J14" s="141">
        <v>250</v>
      </c>
      <c r="K14" s="141"/>
    </row>
    <row r="15" spans="1:11" ht="30" x14ac:dyDescent="0.2">
      <c r="A15" s="137">
        <v>4</v>
      </c>
      <c r="B15" s="142" t="s">
        <v>121</v>
      </c>
      <c r="C15" s="142" t="s">
        <v>402</v>
      </c>
      <c r="D15" s="145" t="s">
        <v>244</v>
      </c>
      <c r="E15" s="146">
        <v>23650</v>
      </c>
      <c r="F15" s="146">
        <v>23750</v>
      </c>
      <c r="G15" s="146">
        <v>23800</v>
      </c>
      <c r="H15" s="146">
        <v>24350</v>
      </c>
      <c r="I15" s="147">
        <v>24900</v>
      </c>
      <c r="J15" s="147">
        <v>25450</v>
      </c>
      <c r="K15" s="147"/>
    </row>
    <row r="16" spans="1:11" ht="16.5" customHeight="1" x14ac:dyDescent="0.2">
      <c r="A16" s="250" t="s">
        <v>115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51"/>
    </row>
    <row r="17" spans="1:11" ht="32.25" customHeight="1" x14ac:dyDescent="0.2">
      <c r="A17" s="148">
        <v>5</v>
      </c>
      <c r="B17" s="149" t="s">
        <v>122</v>
      </c>
      <c r="C17" s="149" t="s">
        <v>391</v>
      </c>
      <c r="D17" s="149" t="s">
        <v>133</v>
      </c>
      <c r="E17" s="150">
        <v>100</v>
      </c>
      <c r="F17" s="150">
        <v>100</v>
      </c>
      <c r="G17" s="150">
        <v>100</v>
      </c>
      <c r="H17" s="150">
        <v>100</v>
      </c>
      <c r="I17" s="150">
        <v>100</v>
      </c>
      <c r="J17" s="150">
        <v>100</v>
      </c>
      <c r="K17" s="150"/>
    </row>
    <row r="18" spans="1:11" ht="15" customHeight="1" x14ac:dyDescent="0.2">
      <c r="A18" s="244" t="s">
        <v>256</v>
      </c>
      <c r="B18" s="244"/>
      <c r="C18" s="244"/>
      <c r="D18" s="244"/>
      <c r="E18" s="244"/>
      <c r="F18" s="244"/>
      <c r="G18" s="244"/>
      <c r="H18" s="244"/>
      <c r="I18" s="244"/>
      <c r="J18" s="244"/>
      <c r="K18" s="244"/>
    </row>
    <row r="19" spans="1:11" ht="30" x14ac:dyDescent="0.2">
      <c r="A19" s="137">
        <v>6</v>
      </c>
      <c r="B19" s="142" t="s">
        <v>271</v>
      </c>
      <c r="C19" s="142" t="s">
        <v>391</v>
      </c>
      <c r="D19" s="149" t="s">
        <v>131</v>
      </c>
      <c r="E19" s="151">
        <v>5.56</v>
      </c>
      <c r="F19" s="151">
        <v>5.54</v>
      </c>
      <c r="G19" s="151">
        <v>5.57</v>
      </c>
      <c r="H19" s="151">
        <v>5.68</v>
      </c>
      <c r="I19" s="151">
        <v>5.74</v>
      </c>
      <c r="J19" s="151">
        <v>5.77</v>
      </c>
      <c r="K19" s="151"/>
    </row>
    <row r="20" spans="1:11" ht="26.25" customHeight="1" x14ac:dyDescent="0.2">
      <c r="A20" s="137">
        <v>7</v>
      </c>
      <c r="B20" s="142" t="s">
        <v>149</v>
      </c>
      <c r="C20" s="142" t="s">
        <v>391</v>
      </c>
      <c r="D20" s="152" t="s">
        <v>244</v>
      </c>
      <c r="E20" s="144">
        <f>10525+24832+25250+58100+8461+29694+7932</f>
        <v>164794</v>
      </c>
      <c r="F20" s="144">
        <f>11155+8011+25080+25502+59400+8546+29991</f>
        <v>167685</v>
      </c>
      <c r="G20" s="144">
        <f>11266+8095+25331+25757+59800+8631+30291</f>
        <v>169171</v>
      </c>
      <c r="H20" s="144">
        <f>11379+8176+25584+26015+60200+8717+30594</f>
        <v>170665</v>
      </c>
      <c r="I20" s="144">
        <f>11493+8257+25840+26275+60600+8804+30900</f>
        <v>172169</v>
      </c>
      <c r="J20" s="144">
        <v>173685</v>
      </c>
      <c r="K20" s="144"/>
    </row>
    <row r="21" spans="1:11" ht="26.25" customHeight="1" x14ac:dyDescent="0.2">
      <c r="A21" s="137">
        <v>8</v>
      </c>
      <c r="B21" s="142" t="s">
        <v>150</v>
      </c>
      <c r="C21" s="142" t="s">
        <v>391</v>
      </c>
      <c r="D21" s="152" t="s">
        <v>251</v>
      </c>
      <c r="E21" s="144">
        <f>138+293+354+158+104+28+428</f>
        <v>1503</v>
      </c>
      <c r="F21" s="144">
        <f>296+140+357+159+105+28+432</f>
        <v>1517</v>
      </c>
      <c r="G21" s="144">
        <f>143+299+360+161+106+29+436</f>
        <v>1534</v>
      </c>
      <c r="H21" s="144">
        <f>302+146+363+162+107+29+440</f>
        <v>1549</v>
      </c>
      <c r="I21" s="144">
        <f>305+149+366+164+108+30+444</f>
        <v>1566</v>
      </c>
      <c r="J21" s="144">
        <v>1585</v>
      </c>
      <c r="K21" s="144"/>
    </row>
    <row r="22" spans="1:11" ht="14.25" customHeight="1" x14ac:dyDescent="0.2">
      <c r="A22" s="244" t="s">
        <v>259</v>
      </c>
      <c r="B22" s="244"/>
      <c r="C22" s="244"/>
      <c r="D22" s="244"/>
      <c r="E22" s="244"/>
      <c r="F22" s="244"/>
      <c r="G22" s="244"/>
      <c r="H22" s="244"/>
      <c r="I22" s="244"/>
      <c r="J22" s="244"/>
      <c r="K22" s="244"/>
    </row>
    <row r="23" spans="1:11" ht="14.25" customHeight="1" x14ac:dyDescent="0.2">
      <c r="A23" s="216"/>
      <c r="B23" s="216"/>
      <c r="C23" s="216"/>
      <c r="D23" s="215"/>
      <c r="E23" s="216"/>
      <c r="F23" s="216"/>
      <c r="G23" s="216"/>
      <c r="H23" s="216"/>
      <c r="I23" s="216"/>
      <c r="J23" s="216"/>
      <c r="K23" s="216"/>
    </row>
    <row r="24" spans="1:11" ht="30" customHeight="1" x14ac:dyDescent="0.2">
      <c r="A24" s="221">
        <v>9</v>
      </c>
      <c r="B24" s="222" t="s">
        <v>272</v>
      </c>
      <c r="C24" s="223" t="s">
        <v>410</v>
      </c>
      <c r="D24" s="222" t="s">
        <v>131</v>
      </c>
      <c r="E24" s="224">
        <v>50</v>
      </c>
      <c r="F24" s="224">
        <v>50</v>
      </c>
      <c r="G24" s="224">
        <v>50</v>
      </c>
      <c r="H24" s="224">
        <v>100</v>
      </c>
      <c r="I24" s="224">
        <v>100</v>
      </c>
      <c r="J24" s="224">
        <v>100</v>
      </c>
      <c r="K24" s="224"/>
    </row>
    <row r="25" spans="1:11" ht="30" customHeight="1" x14ac:dyDescent="0.2">
      <c r="A25" s="221">
        <v>10</v>
      </c>
      <c r="B25" s="222" t="s">
        <v>123</v>
      </c>
      <c r="C25" s="223" t="s">
        <v>403</v>
      </c>
      <c r="D25" s="222" t="s">
        <v>133</v>
      </c>
      <c r="E25" s="224">
        <v>100</v>
      </c>
      <c r="F25" s="224">
        <v>105</v>
      </c>
      <c r="G25" s="224">
        <v>110</v>
      </c>
      <c r="H25" s="224">
        <v>115</v>
      </c>
      <c r="I25" s="224">
        <v>120</v>
      </c>
      <c r="J25" s="224">
        <v>125</v>
      </c>
      <c r="K25" s="224"/>
    </row>
    <row r="26" spans="1:11" ht="30" customHeight="1" x14ac:dyDescent="0.2">
      <c r="A26" s="221">
        <v>11</v>
      </c>
      <c r="B26" s="222" t="s">
        <v>407</v>
      </c>
      <c r="C26" s="223" t="s">
        <v>403</v>
      </c>
      <c r="D26" s="225" t="s">
        <v>132</v>
      </c>
      <c r="E26" s="224">
        <v>0</v>
      </c>
      <c r="F26" s="224">
        <v>0</v>
      </c>
      <c r="G26" s="224">
        <v>0</v>
      </c>
      <c r="H26" s="224">
        <v>1</v>
      </c>
      <c r="I26" s="224">
        <v>0</v>
      </c>
      <c r="J26" s="224">
        <v>0</v>
      </c>
      <c r="K26" s="224"/>
    </row>
    <row r="27" spans="1:11" ht="30" customHeight="1" x14ac:dyDescent="0.2">
      <c r="A27" s="221">
        <v>12</v>
      </c>
      <c r="B27" s="222" t="s">
        <v>408</v>
      </c>
      <c r="C27" s="223" t="s">
        <v>403</v>
      </c>
      <c r="D27" s="225" t="s">
        <v>132</v>
      </c>
      <c r="E27" s="224">
        <v>0</v>
      </c>
      <c r="F27" s="224">
        <v>0</v>
      </c>
      <c r="G27" s="224">
        <v>0</v>
      </c>
      <c r="H27" s="224">
        <v>1</v>
      </c>
      <c r="I27" s="224">
        <v>0</v>
      </c>
      <c r="J27" s="224">
        <v>0</v>
      </c>
      <c r="K27" s="224"/>
    </row>
    <row r="28" spans="1:11" ht="18" customHeight="1" x14ac:dyDescent="0.2">
      <c r="A28" s="249" t="s">
        <v>138</v>
      </c>
      <c r="B28" s="250"/>
      <c r="C28" s="250"/>
      <c r="D28" s="250"/>
      <c r="E28" s="250"/>
      <c r="F28" s="250"/>
      <c r="G28" s="250"/>
      <c r="H28" s="250"/>
      <c r="I28" s="250"/>
      <c r="J28" s="250"/>
      <c r="K28" s="251"/>
    </row>
    <row r="29" spans="1:11" ht="20.25" customHeight="1" x14ac:dyDescent="0.2">
      <c r="A29" s="153">
        <v>13</v>
      </c>
      <c r="B29" s="149" t="s">
        <v>125</v>
      </c>
      <c r="C29" s="149" t="s">
        <v>391</v>
      </c>
      <c r="D29" s="142" t="s">
        <v>132</v>
      </c>
      <c r="E29" s="137">
        <v>0</v>
      </c>
      <c r="F29" s="137">
        <v>0</v>
      </c>
      <c r="G29" s="137">
        <v>2</v>
      </c>
      <c r="H29" s="137">
        <v>0</v>
      </c>
      <c r="I29" s="137">
        <v>0</v>
      </c>
      <c r="J29" s="137">
        <v>0</v>
      </c>
      <c r="K29" s="137"/>
    </row>
    <row r="30" spans="1:11" ht="14.25" x14ac:dyDescent="0.2">
      <c r="A30" s="255" t="s">
        <v>261</v>
      </c>
      <c r="B30" s="255"/>
      <c r="C30" s="255"/>
      <c r="D30" s="255"/>
      <c r="E30" s="255"/>
      <c r="F30" s="255"/>
      <c r="G30" s="255"/>
      <c r="H30" s="255"/>
      <c r="I30" s="255"/>
      <c r="J30" s="255"/>
      <c r="K30" s="255"/>
    </row>
    <row r="31" spans="1:11" ht="30" x14ac:dyDescent="0.2">
      <c r="A31" s="154">
        <v>14</v>
      </c>
      <c r="B31" s="145" t="s">
        <v>263</v>
      </c>
      <c r="C31" s="145" t="s">
        <v>391</v>
      </c>
      <c r="D31" s="162" t="s">
        <v>264</v>
      </c>
      <c r="E31" s="163">
        <v>320.54000000000002</v>
      </c>
      <c r="F31" s="163">
        <v>323.27999999999997</v>
      </c>
      <c r="G31" s="164">
        <v>336.2</v>
      </c>
      <c r="H31" s="164">
        <v>344.4</v>
      </c>
      <c r="I31" s="164">
        <v>352.6</v>
      </c>
      <c r="J31" s="164">
        <v>360.8</v>
      </c>
      <c r="K31" s="163"/>
    </row>
    <row r="32" spans="1:11" ht="15" x14ac:dyDescent="0.2">
      <c r="A32" s="154">
        <v>15</v>
      </c>
      <c r="B32" s="162" t="s">
        <v>265</v>
      </c>
      <c r="C32" s="145" t="s">
        <v>391</v>
      </c>
      <c r="D32" s="162" t="s">
        <v>266</v>
      </c>
      <c r="E32" s="163">
        <v>78</v>
      </c>
      <c r="F32" s="163">
        <v>80</v>
      </c>
      <c r="G32" s="164">
        <v>82</v>
      </c>
      <c r="H32" s="164">
        <v>84</v>
      </c>
      <c r="I32" s="164">
        <v>86</v>
      </c>
      <c r="J32" s="164">
        <v>88</v>
      </c>
      <c r="K32" s="163"/>
    </row>
    <row r="33" spans="1:11" s="61" customFormat="1" ht="14.25" x14ac:dyDescent="0.2">
      <c r="A33" s="246" t="s">
        <v>187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8"/>
    </row>
    <row r="34" spans="1:11" ht="65.25" customHeight="1" x14ac:dyDescent="0.2">
      <c r="A34" s="137">
        <v>16</v>
      </c>
      <c r="B34" s="152" t="s">
        <v>273</v>
      </c>
      <c r="C34" s="152" t="s">
        <v>401</v>
      </c>
      <c r="D34" s="152" t="s">
        <v>131</v>
      </c>
      <c r="E34" s="154">
        <v>85.7</v>
      </c>
      <c r="F34" s="155">
        <v>100</v>
      </c>
      <c r="G34" s="155">
        <v>100</v>
      </c>
      <c r="H34" s="155">
        <v>100</v>
      </c>
      <c r="I34" s="155">
        <v>100</v>
      </c>
      <c r="J34" s="155">
        <v>100</v>
      </c>
      <c r="K34" s="155"/>
    </row>
    <row r="35" spans="1:11" ht="12.75" customHeight="1" x14ac:dyDescent="0.2">
      <c r="A35" s="62" t="s">
        <v>274</v>
      </c>
      <c r="K35" s="63"/>
    </row>
    <row r="36" spans="1:11" ht="12.75" customHeight="1" x14ac:dyDescent="0.2">
      <c r="A36" s="62"/>
      <c r="K36" s="63"/>
    </row>
  </sheetData>
  <mergeCells count="20">
    <mergeCell ref="F7:J7"/>
    <mergeCell ref="K7:K8"/>
    <mergeCell ref="A13:K13"/>
    <mergeCell ref="A10:K10"/>
    <mergeCell ref="A18:K18"/>
    <mergeCell ref="A1:K1"/>
    <mergeCell ref="A2:K2"/>
    <mergeCell ref="A3:K3"/>
    <mergeCell ref="A33:K33"/>
    <mergeCell ref="A28:K28"/>
    <mergeCell ref="A22:K22"/>
    <mergeCell ref="A16:K16"/>
    <mergeCell ref="A5:K5"/>
    <mergeCell ref="A6:K6"/>
    <mergeCell ref="A7:A8"/>
    <mergeCell ref="B7:B8"/>
    <mergeCell ref="D7:D8"/>
    <mergeCell ref="E7:E8"/>
    <mergeCell ref="A30:K30"/>
    <mergeCell ref="C7:C8"/>
  </mergeCells>
  <pageMargins left="0.7" right="0.7" top="0.75" bottom="0.75" header="0.3" footer="0.3"/>
  <pageSetup paperSize="9" scale="54" orientation="landscape" r:id="rId1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A4" zoomScale="120" zoomScaleNormal="120" workbookViewId="0">
      <selection activeCell="F27" sqref="F27"/>
    </sheetView>
  </sheetViews>
  <sheetFormatPr defaultRowHeight="15" x14ac:dyDescent="0.25"/>
  <cols>
    <col min="1" max="1" width="23" customWidth="1"/>
    <col min="2" max="2" width="10.85546875" customWidth="1"/>
    <col min="3" max="3" width="16.85546875" customWidth="1"/>
    <col min="5" max="5" width="10.42578125" customWidth="1"/>
    <col min="6" max="6" width="11.7109375" customWidth="1"/>
    <col min="7" max="8" width="11" customWidth="1"/>
    <col min="9" max="9" width="10.140625" customWidth="1"/>
    <col min="10" max="10" width="10.5703125" customWidth="1"/>
    <col min="11" max="11" width="11" customWidth="1"/>
    <col min="12" max="12" width="9.140625" hidden="1" customWidth="1"/>
    <col min="13" max="13" width="0.7109375" customWidth="1"/>
  </cols>
  <sheetData>
    <row r="1" spans="1:11" x14ac:dyDescent="0.25">
      <c r="A1" s="245" t="s">
        <v>11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x14ac:dyDescent="0.25">
      <c r="A2" s="245" t="s">
        <v>247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</row>
    <row r="3" spans="1:11" x14ac:dyDescent="0.25">
      <c r="A3" s="245" t="s">
        <v>237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</row>
    <row r="4" spans="1:11" x14ac:dyDescent="0.25">
      <c r="A4" s="1"/>
    </row>
    <row r="5" spans="1:11" x14ac:dyDescent="0.25">
      <c r="A5" s="265" t="s">
        <v>12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</row>
    <row r="6" spans="1:11" x14ac:dyDescent="0.25">
      <c r="A6" s="265" t="s">
        <v>140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</row>
    <row r="7" spans="1:11" x14ac:dyDescent="0.25">
      <c r="A7" s="265" t="s">
        <v>143</v>
      </c>
      <c r="B7" s="265"/>
      <c r="C7" s="265"/>
      <c r="D7" s="265"/>
      <c r="E7" s="265"/>
      <c r="F7" s="265"/>
      <c r="G7" s="265"/>
      <c r="H7" s="265"/>
      <c r="I7" s="265"/>
      <c r="J7" s="265"/>
      <c r="K7" s="265"/>
    </row>
    <row r="8" spans="1:11" x14ac:dyDescent="0.25">
      <c r="A8" s="3"/>
    </row>
    <row r="9" spans="1:11" ht="38.25" customHeight="1" x14ac:dyDescent="0.25">
      <c r="A9" s="263" t="s">
        <v>13</v>
      </c>
      <c r="B9" s="264"/>
      <c r="C9" s="261" t="s">
        <v>112</v>
      </c>
      <c r="D9" s="261"/>
      <c r="E9" s="261"/>
      <c r="F9" s="261"/>
      <c r="G9" s="261"/>
      <c r="H9" s="261"/>
      <c r="I9" s="261"/>
      <c r="J9" s="261"/>
      <c r="K9" s="262"/>
    </row>
    <row r="10" spans="1:11" ht="27.75" customHeight="1" x14ac:dyDescent="0.25">
      <c r="A10" s="268" t="s">
        <v>276</v>
      </c>
      <c r="B10" s="269"/>
      <c r="C10" s="267" t="s">
        <v>20</v>
      </c>
      <c r="D10" s="267" t="s">
        <v>21</v>
      </c>
      <c r="E10" s="267"/>
      <c r="F10" s="266" t="s">
        <v>14</v>
      </c>
      <c r="G10" s="266"/>
      <c r="H10" s="266"/>
      <c r="I10" s="266"/>
      <c r="J10" s="266"/>
      <c r="K10" s="266"/>
    </row>
    <row r="11" spans="1:11" ht="31.5" hidden="1" customHeight="1" thickBot="1" x14ac:dyDescent="0.3">
      <c r="A11" s="268"/>
      <c r="B11" s="269"/>
      <c r="C11" s="267"/>
      <c r="D11" s="267"/>
      <c r="E11" s="267"/>
      <c r="F11" s="266"/>
      <c r="G11" s="266"/>
      <c r="H11" s="266"/>
      <c r="I11" s="266"/>
      <c r="J11" s="266"/>
      <c r="K11" s="266"/>
    </row>
    <row r="12" spans="1:11" ht="27.75" customHeight="1" x14ac:dyDescent="0.25">
      <c r="A12" s="268"/>
      <c r="B12" s="269"/>
      <c r="C12" s="267"/>
      <c r="D12" s="267"/>
      <c r="E12" s="267"/>
      <c r="F12" s="43" t="s">
        <v>9</v>
      </c>
      <c r="G12" s="43" t="s">
        <v>10</v>
      </c>
      <c r="H12" s="43" t="s">
        <v>118</v>
      </c>
      <c r="I12" s="43" t="s">
        <v>119</v>
      </c>
      <c r="J12" s="43" t="s">
        <v>120</v>
      </c>
      <c r="K12" s="43" t="s">
        <v>64</v>
      </c>
    </row>
    <row r="13" spans="1:11" ht="20.25" customHeight="1" x14ac:dyDescent="0.25">
      <c r="A13" s="268"/>
      <c r="B13" s="269"/>
      <c r="C13" s="267" t="s">
        <v>141</v>
      </c>
      <c r="D13" s="272" t="s">
        <v>16</v>
      </c>
      <c r="E13" s="272"/>
      <c r="F13" s="55">
        <f>F15+F16+F17</f>
        <v>0</v>
      </c>
      <c r="G13" s="120">
        <f t="shared" ref="G13:J13" si="0">G15+G16+G17</f>
        <v>0</v>
      </c>
      <c r="H13" s="120">
        <f t="shared" si="0"/>
        <v>0</v>
      </c>
      <c r="I13" s="120">
        <f t="shared" si="0"/>
        <v>0</v>
      </c>
      <c r="J13" s="120">
        <f t="shared" si="0"/>
        <v>0</v>
      </c>
      <c r="K13" s="120">
        <f>F13+G13+H13+I13+J13</f>
        <v>0</v>
      </c>
    </row>
    <row r="14" spans="1:11" ht="16.5" customHeight="1" x14ac:dyDescent="0.25">
      <c r="A14" s="268"/>
      <c r="B14" s="269"/>
      <c r="C14" s="267"/>
      <c r="D14" s="272" t="s">
        <v>17</v>
      </c>
      <c r="E14" s="272"/>
      <c r="F14" s="55"/>
      <c r="G14" s="55"/>
      <c r="H14" s="55"/>
      <c r="I14" s="55"/>
      <c r="J14" s="55"/>
      <c r="K14" s="120"/>
    </row>
    <row r="15" spans="1:11" ht="51" customHeight="1" x14ac:dyDescent="0.25">
      <c r="A15" s="268"/>
      <c r="B15" s="269"/>
      <c r="C15" s="267"/>
      <c r="D15" s="272" t="s">
        <v>142</v>
      </c>
      <c r="E15" s="272"/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120">
        <f t="shared" ref="K15:K17" si="1">F15+G15+H15+I15+J15</f>
        <v>0</v>
      </c>
    </row>
    <row r="16" spans="1:11" ht="25.5" customHeight="1" x14ac:dyDescent="0.25">
      <c r="A16" s="268"/>
      <c r="B16" s="269"/>
      <c r="C16" s="267"/>
      <c r="D16" s="272" t="s">
        <v>18</v>
      </c>
      <c r="E16" s="272"/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120">
        <f t="shared" si="1"/>
        <v>0</v>
      </c>
    </row>
    <row r="17" spans="1:11" ht="38.25" customHeight="1" x14ac:dyDescent="0.25">
      <c r="A17" s="270"/>
      <c r="B17" s="271"/>
      <c r="C17" s="267"/>
      <c r="D17" s="272" t="s">
        <v>19</v>
      </c>
      <c r="E17" s="272"/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120">
        <f t="shared" si="1"/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1"/>
    </row>
  </sheetData>
  <mergeCells count="18">
    <mergeCell ref="F10:K11"/>
    <mergeCell ref="C10:C12"/>
    <mergeCell ref="D10:E12"/>
    <mergeCell ref="A10:B17"/>
    <mergeCell ref="D17:E17"/>
    <mergeCell ref="D15:E15"/>
    <mergeCell ref="C13:C17"/>
    <mergeCell ref="D13:E13"/>
    <mergeCell ref="D14:E14"/>
    <mergeCell ref="D16:E16"/>
    <mergeCell ref="A1:K1"/>
    <mergeCell ref="A2:K2"/>
    <mergeCell ref="A3:K3"/>
    <mergeCell ref="C9:K9"/>
    <mergeCell ref="A9:B9"/>
    <mergeCell ref="A5:K5"/>
    <mergeCell ref="A6:K6"/>
    <mergeCell ref="A7:K7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120" zoomScaleNormal="120" workbookViewId="0">
      <selection activeCell="F15" sqref="F15"/>
    </sheetView>
  </sheetViews>
  <sheetFormatPr defaultRowHeight="15" x14ac:dyDescent="0.25"/>
  <cols>
    <col min="1" max="1" width="18" customWidth="1"/>
    <col min="2" max="2" width="17.28515625" customWidth="1"/>
    <col min="3" max="3" width="13.42578125" customWidth="1"/>
    <col min="5" max="5" width="10.42578125" customWidth="1"/>
    <col min="6" max="6" width="11.7109375" customWidth="1"/>
    <col min="7" max="8" width="11" customWidth="1"/>
    <col min="9" max="9" width="10.140625" customWidth="1"/>
    <col min="10" max="10" width="10.5703125" customWidth="1"/>
    <col min="11" max="11" width="11" customWidth="1"/>
  </cols>
  <sheetData>
    <row r="1" spans="1:11" x14ac:dyDescent="0.25">
      <c r="A1" s="245" t="s">
        <v>23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x14ac:dyDescent="0.25">
      <c r="A2" s="245" t="s">
        <v>247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</row>
    <row r="3" spans="1:11" x14ac:dyDescent="0.25">
      <c r="A3" s="245" t="s">
        <v>237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</row>
    <row r="4" spans="1:11" x14ac:dyDescent="0.25">
      <c r="A4" s="4"/>
    </row>
    <row r="5" spans="1:11" x14ac:dyDescent="0.25">
      <c r="A5" s="265" t="s">
        <v>24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</row>
    <row r="6" spans="1:11" x14ac:dyDescent="0.25">
      <c r="A6" s="273" t="s">
        <v>252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</row>
    <row r="7" spans="1:11" x14ac:dyDescent="0.25">
      <c r="A7" s="265" t="s">
        <v>143</v>
      </c>
      <c r="B7" s="265"/>
      <c r="C7" s="265"/>
      <c r="D7" s="265"/>
      <c r="E7" s="265"/>
      <c r="F7" s="265"/>
      <c r="G7" s="265"/>
      <c r="H7" s="265"/>
      <c r="I7" s="265"/>
      <c r="J7" s="265"/>
      <c r="K7" s="265"/>
    </row>
    <row r="8" spans="1:11" x14ac:dyDescent="0.25">
      <c r="A8" s="3"/>
    </row>
    <row r="9" spans="1:11" ht="38.25" customHeight="1" x14ac:dyDescent="0.25">
      <c r="A9" s="272" t="s">
        <v>13</v>
      </c>
      <c r="B9" s="272"/>
      <c r="C9" s="261" t="s">
        <v>112</v>
      </c>
      <c r="D9" s="261"/>
      <c r="E9" s="261"/>
      <c r="F9" s="261"/>
      <c r="G9" s="261"/>
      <c r="H9" s="261"/>
      <c r="I9" s="261"/>
      <c r="J9" s="261"/>
      <c r="K9" s="262"/>
    </row>
    <row r="10" spans="1:11" ht="27.75" customHeight="1" x14ac:dyDescent="0.25">
      <c r="A10" s="268"/>
      <c r="B10" s="269"/>
      <c r="C10" s="267" t="s">
        <v>20</v>
      </c>
      <c r="D10" s="267" t="s">
        <v>21</v>
      </c>
      <c r="E10" s="267"/>
      <c r="F10" s="266" t="s">
        <v>14</v>
      </c>
      <c r="G10" s="266"/>
      <c r="H10" s="266"/>
      <c r="I10" s="266"/>
      <c r="J10" s="266"/>
      <c r="K10" s="266"/>
    </row>
    <row r="11" spans="1:11" ht="31.5" hidden="1" customHeight="1" x14ac:dyDescent="0.25">
      <c r="A11" s="268"/>
      <c r="B11" s="269"/>
      <c r="C11" s="267"/>
      <c r="D11" s="267"/>
      <c r="E11" s="267"/>
      <c r="F11" s="266"/>
      <c r="G11" s="266"/>
      <c r="H11" s="266"/>
      <c r="I11" s="266"/>
      <c r="J11" s="266"/>
      <c r="K11" s="266"/>
    </row>
    <row r="12" spans="1:11" ht="27.75" customHeight="1" x14ac:dyDescent="0.25">
      <c r="A12" s="268"/>
      <c r="B12" s="269"/>
      <c r="C12" s="267"/>
      <c r="D12" s="267"/>
      <c r="E12" s="267"/>
      <c r="F12" s="43" t="s">
        <v>9</v>
      </c>
      <c r="G12" s="43" t="s">
        <v>10</v>
      </c>
      <c r="H12" s="43" t="s">
        <v>118</v>
      </c>
      <c r="I12" s="43" t="s">
        <v>119</v>
      </c>
      <c r="J12" s="43" t="s">
        <v>120</v>
      </c>
      <c r="K12" s="43" t="s">
        <v>15</v>
      </c>
    </row>
    <row r="13" spans="1:11" ht="20.25" customHeight="1" x14ac:dyDescent="0.25">
      <c r="A13" s="268"/>
      <c r="B13" s="269"/>
      <c r="C13" s="267" t="s">
        <v>141</v>
      </c>
      <c r="D13" s="272" t="s">
        <v>107</v>
      </c>
      <c r="E13" s="272"/>
      <c r="F13" s="55">
        <f>F14+F15+F16</f>
        <v>19417.099999999999</v>
      </c>
      <c r="G13" s="55">
        <f t="shared" ref="G13:J13" si="0">G14+G15+G16</f>
        <v>19417.099999999999</v>
      </c>
      <c r="H13" s="55">
        <f t="shared" si="0"/>
        <v>19417.099999999999</v>
      </c>
      <c r="I13" s="55">
        <f t="shared" si="0"/>
        <v>19417.099999999999</v>
      </c>
      <c r="J13" s="55">
        <f t="shared" si="0"/>
        <v>19417.099999999999</v>
      </c>
      <c r="K13" s="55">
        <f>F13+G13+H13+I13+J13</f>
        <v>97085.5</v>
      </c>
    </row>
    <row r="14" spans="1:11" ht="51" customHeight="1" x14ac:dyDescent="0.25">
      <c r="A14" s="268"/>
      <c r="B14" s="269"/>
      <c r="C14" s="267"/>
      <c r="D14" s="272" t="s">
        <v>144</v>
      </c>
      <c r="E14" s="272"/>
      <c r="F14" s="55">
        <v>19417.099999999999</v>
      </c>
      <c r="G14" s="55">
        <v>19417.099999999999</v>
      </c>
      <c r="H14" s="55">
        <v>19417.099999999999</v>
      </c>
      <c r="I14" s="55">
        <v>19417.099999999999</v>
      </c>
      <c r="J14" s="55">
        <v>19417.099999999999</v>
      </c>
      <c r="K14" s="120">
        <f t="shared" ref="K14:K16" si="1">F14+G14+H14+I14+J14</f>
        <v>97085.5</v>
      </c>
    </row>
    <row r="15" spans="1:11" ht="25.5" customHeight="1" x14ac:dyDescent="0.25">
      <c r="A15" s="268"/>
      <c r="B15" s="269"/>
      <c r="C15" s="267"/>
      <c r="D15" s="272" t="s">
        <v>18</v>
      </c>
      <c r="E15" s="272"/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120">
        <f t="shared" si="1"/>
        <v>0</v>
      </c>
    </row>
    <row r="16" spans="1:11" ht="38.25" customHeight="1" x14ac:dyDescent="0.25">
      <c r="A16" s="270"/>
      <c r="B16" s="271"/>
      <c r="C16" s="267"/>
      <c r="D16" s="272" t="s">
        <v>19</v>
      </c>
      <c r="E16" s="272"/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120">
        <f t="shared" si="1"/>
        <v>0</v>
      </c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4"/>
    </row>
  </sheetData>
  <mergeCells count="17">
    <mergeCell ref="D14:E14"/>
    <mergeCell ref="A9:B9"/>
    <mergeCell ref="C9:K9"/>
    <mergeCell ref="A10:B16"/>
    <mergeCell ref="A7:K7"/>
    <mergeCell ref="D15:E15"/>
    <mergeCell ref="D16:E16"/>
    <mergeCell ref="C10:C12"/>
    <mergeCell ref="D10:E12"/>
    <mergeCell ref="F10:K11"/>
    <mergeCell ref="C13:C16"/>
    <mergeCell ref="D13:E13"/>
    <mergeCell ref="A1:K1"/>
    <mergeCell ref="A2:K2"/>
    <mergeCell ref="A3:K3"/>
    <mergeCell ref="A5:K5"/>
    <mergeCell ref="A6:K6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120" zoomScaleNormal="120" workbookViewId="0">
      <selection activeCell="J16" sqref="J16"/>
    </sheetView>
  </sheetViews>
  <sheetFormatPr defaultRowHeight="15" x14ac:dyDescent="0.25"/>
  <cols>
    <col min="1" max="1" width="23" customWidth="1"/>
    <col min="2" max="2" width="18.5703125" customWidth="1"/>
    <col min="3" max="3" width="13.42578125" customWidth="1"/>
    <col min="5" max="5" width="10.42578125" customWidth="1"/>
    <col min="6" max="6" width="11.7109375" customWidth="1"/>
    <col min="7" max="8" width="11" customWidth="1"/>
    <col min="9" max="9" width="10.140625" customWidth="1"/>
    <col min="10" max="10" width="10.5703125" customWidth="1"/>
    <col min="11" max="11" width="11" customWidth="1"/>
  </cols>
  <sheetData>
    <row r="1" spans="1:11" x14ac:dyDescent="0.25">
      <c r="A1" s="245" t="s">
        <v>25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x14ac:dyDescent="0.25">
      <c r="A2" s="245" t="s">
        <v>247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</row>
    <row r="3" spans="1:11" x14ac:dyDescent="0.25">
      <c r="A3" s="245" t="s">
        <v>237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</row>
    <row r="4" spans="1:11" x14ac:dyDescent="0.25">
      <c r="A4" s="4"/>
    </row>
    <row r="5" spans="1:11" x14ac:dyDescent="0.25">
      <c r="A5" s="265" t="s">
        <v>26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</row>
    <row r="6" spans="1:11" x14ac:dyDescent="0.25">
      <c r="A6" s="274" t="s">
        <v>254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</row>
    <row r="7" spans="1:11" x14ac:dyDescent="0.25">
      <c r="A7" s="265" t="s">
        <v>143</v>
      </c>
      <c r="B7" s="265"/>
      <c r="C7" s="265"/>
      <c r="D7" s="265"/>
      <c r="E7" s="265"/>
      <c r="F7" s="265"/>
      <c r="G7" s="265"/>
      <c r="H7" s="265"/>
      <c r="I7" s="265"/>
      <c r="J7" s="265"/>
      <c r="K7" s="265"/>
    </row>
    <row r="8" spans="1:11" x14ac:dyDescent="0.25">
      <c r="A8" s="3"/>
    </row>
    <row r="9" spans="1:11" ht="38.25" customHeight="1" x14ac:dyDescent="0.25">
      <c r="A9" s="272" t="s">
        <v>13</v>
      </c>
      <c r="B9" s="272"/>
      <c r="C9" s="261" t="s">
        <v>112</v>
      </c>
      <c r="D9" s="261"/>
      <c r="E9" s="261"/>
      <c r="F9" s="261"/>
      <c r="G9" s="261"/>
      <c r="H9" s="261"/>
      <c r="I9" s="261"/>
      <c r="J9" s="261"/>
      <c r="K9" s="262"/>
    </row>
    <row r="10" spans="1:11" ht="27.75" customHeight="1" x14ac:dyDescent="0.25">
      <c r="A10" s="276" t="s">
        <v>22</v>
      </c>
      <c r="B10" s="277"/>
      <c r="C10" s="267" t="s">
        <v>20</v>
      </c>
      <c r="D10" s="267" t="s">
        <v>21</v>
      </c>
      <c r="E10" s="267"/>
      <c r="F10" s="275" t="s">
        <v>14</v>
      </c>
      <c r="G10" s="275"/>
      <c r="H10" s="275"/>
      <c r="I10" s="275"/>
      <c r="J10" s="275"/>
      <c r="K10" s="275"/>
    </row>
    <row r="11" spans="1:11" ht="31.5" hidden="1" customHeight="1" x14ac:dyDescent="0.25">
      <c r="A11" s="278"/>
      <c r="B11" s="279"/>
      <c r="C11" s="267"/>
      <c r="D11" s="267"/>
      <c r="E11" s="267"/>
      <c r="F11" s="275"/>
      <c r="G11" s="275"/>
      <c r="H11" s="275"/>
      <c r="I11" s="275"/>
      <c r="J11" s="275"/>
      <c r="K11" s="275"/>
    </row>
    <row r="12" spans="1:11" ht="27.75" customHeight="1" x14ac:dyDescent="0.25">
      <c r="A12" s="278"/>
      <c r="B12" s="279"/>
      <c r="C12" s="267"/>
      <c r="D12" s="267"/>
      <c r="E12" s="267"/>
      <c r="F12" s="58" t="s">
        <v>9</v>
      </c>
      <c r="G12" s="58" t="s">
        <v>10</v>
      </c>
      <c r="H12" s="58" t="s">
        <v>118</v>
      </c>
      <c r="I12" s="58" t="s">
        <v>119</v>
      </c>
      <c r="J12" s="35" t="s">
        <v>147</v>
      </c>
      <c r="K12" s="35" t="s">
        <v>15</v>
      </c>
    </row>
    <row r="13" spans="1:11" ht="20.25" customHeight="1" x14ac:dyDescent="0.25">
      <c r="A13" s="278"/>
      <c r="B13" s="279"/>
      <c r="C13" s="267" t="s">
        <v>141</v>
      </c>
      <c r="D13" s="272" t="s">
        <v>16</v>
      </c>
      <c r="E13" s="272"/>
      <c r="F13" s="36">
        <f>F15+F16+F17</f>
        <v>61846.8</v>
      </c>
      <c r="G13" s="36">
        <f t="shared" ref="G13:K13" si="0">G15+G16+G17</f>
        <v>61846.8</v>
      </c>
      <c r="H13" s="36">
        <f t="shared" si="0"/>
        <v>61846.8</v>
      </c>
      <c r="I13" s="36">
        <f t="shared" si="0"/>
        <v>61846.8</v>
      </c>
      <c r="J13" s="36">
        <f t="shared" si="0"/>
        <v>61846.8</v>
      </c>
      <c r="K13" s="36">
        <f t="shared" si="0"/>
        <v>309234</v>
      </c>
    </row>
    <row r="14" spans="1:11" ht="16.5" customHeight="1" x14ac:dyDescent="0.25">
      <c r="A14" s="278"/>
      <c r="B14" s="279"/>
      <c r="C14" s="267"/>
      <c r="D14" s="272" t="s">
        <v>17</v>
      </c>
      <c r="E14" s="272"/>
      <c r="F14" s="36"/>
      <c r="G14" s="36"/>
      <c r="H14" s="36"/>
      <c r="I14" s="36"/>
      <c r="J14" s="36"/>
      <c r="K14" s="36"/>
    </row>
    <row r="15" spans="1:11" ht="51" customHeight="1" x14ac:dyDescent="0.25">
      <c r="A15" s="278"/>
      <c r="B15" s="279"/>
      <c r="C15" s="267"/>
      <c r="D15" s="272" t="s">
        <v>148</v>
      </c>
      <c r="E15" s="272"/>
      <c r="F15" s="36">
        <v>61846.8</v>
      </c>
      <c r="G15" s="36">
        <v>61846.8</v>
      </c>
      <c r="H15" s="36">
        <v>61846.8</v>
      </c>
      <c r="I15" s="36">
        <v>61846.8</v>
      </c>
      <c r="J15" s="36">
        <v>61846.8</v>
      </c>
      <c r="K15" s="36">
        <f>F15+G15+H15+I15+J15</f>
        <v>309234</v>
      </c>
    </row>
    <row r="16" spans="1:11" ht="25.5" customHeight="1" x14ac:dyDescent="0.25">
      <c r="A16" s="278"/>
      <c r="B16" s="279"/>
      <c r="C16" s="267"/>
      <c r="D16" s="272" t="s">
        <v>18</v>
      </c>
      <c r="E16" s="272"/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121">
        <f t="shared" ref="K16:K17" si="1">F16+G16+H16+I16+J16</f>
        <v>0</v>
      </c>
    </row>
    <row r="17" spans="1:11" ht="38.25" customHeight="1" x14ac:dyDescent="0.25">
      <c r="A17" s="280"/>
      <c r="B17" s="281"/>
      <c r="C17" s="267"/>
      <c r="D17" s="272" t="s">
        <v>19</v>
      </c>
      <c r="E17" s="272"/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121">
        <f t="shared" si="1"/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4"/>
    </row>
  </sheetData>
  <mergeCells count="18">
    <mergeCell ref="A10:B17"/>
    <mergeCell ref="D16:E16"/>
    <mergeCell ref="D17:E17"/>
    <mergeCell ref="C10:C12"/>
    <mergeCell ref="D10:E12"/>
    <mergeCell ref="F10:K11"/>
    <mergeCell ref="C13:C17"/>
    <mergeCell ref="D13:E13"/>
    <mergeCell ref="D14:E14"/>
    <mergeCell ref="D15:E15"/>
    <mergeCell ref="A9:B9"/>
    <mergeCell ref="C9:K9"/>
    <mergeCell ref="A7:K7"/>
    <mergeCell ref="A1:K1"/>
    <mergeCell ref="A2:K2"/>
    <mergeCell ref="A3:K3"/>
    <mergeCell ref="A5:K5"/>
    <mergeCell ref="A6:K6"/>
  </mergeCells>
  <pageMargins left="0.51181102362204722" right="0.51181102362204722" top="0.74803149606299213" bottom="0.74803149606299213" header="0.31496062992125984" footer="0.31496062992125984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4" zoomScale="120" zoomScaleNormal="120" workbookViewId="0">
      <selection activeCell="K15" sqref="K15"/>
    </sheetView>
  </sheetViews>
  <sheetFormatPr defaultRowHeight="15" x14ac:dyDescent="0.25"/>
  <cols>
    <col min="1" max="1" width="23" customWidth="1"/>
    <col min="2" max="2" width="19.42578125" customWidth="1"/>
    <col min="3" max="3" width="13.42578125" customWidth="1"/>
    <col min="5" max="5" width="10.42578125" customWidth="1"/>
    <col min="6" max="6" width="11.7109375" customWidth="1"/>
    <col min="7" max="8" width="11" customWidth="1"/>
    <col min="9" max="9" width="10.140625" customWidth="1"/>
    <col min="10" max="10" width="10.5703125" customWidth="1"/>
    <col min="11" max="11" width="11" customWidth="1"/>
  </cols>
  <sheetData>
    <row r="1" spans="1:11" x14ac:dyDescent="0.25">
      <c r="A1" s="245" t="s">
        <v>27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x14ac:dyDescent="0.25">
      <c r="A2" s="245" t="s">
        <v>247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</row>
    <row r="3" spans="1:11" x14ac:dyDescent="0.25">
      <c r="A3" s="245" t="s">
        <v>237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</row>
    <row r="4" spans="1:11" x14ac:dyDescent="0.25">
      <c r="A4" s="4"/>
    </row>
    <row r="5" spans="1:11" x14ac:dyDescent="0.25">
      <c r="A5" s="265" t="s">
        <v>28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</row>
    <row r="6" spans="1:11" ht="23.25" customHeight="1" x14ac:dyDescent="0.25">
      <c r="A6" s="282" t="s">
        <v>253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</row>
    <row r="7" spans="1:11" x14ac:dyDescent="0.25">
      <c r="A7" s="265" t="s">
        <v>143</v>
      </c>
      <c r="B7" s="265"/>
      <c r="C7" s="265"/>
      <c r="D7" s="265"/>
      <c r="E7" s="265"/>
      <c r="F7" s="265"/>
      <c r="G7" s="265"/>
      <c r="H7" s="265"/>
      <c r="I7" s="265"/>
      <c r="J7" s="265"/>
      <c r="K7" s="265"/>
    </row>
    <row r="8" spans="1:11" x14ac:dyDescent="0.25">
      <c r="A8" s="3"/>
    </row>
    <row r="9" spans="1:11" ht="34.5" customHeight="1" x14ac:dyDescent="0.25">
      <c r="A9" s="272" t="s">
        <v>13</v>
      </c>
      <c r="B9" s="272"/>
      <c r="C9" s="261" t="s">
        <v>112</v>
      </c>
      <c r="D9" s="261"/>
      <c r="E9" s="261"/>
      <c r="F9" s="261"/>
      <c r="G9" s="261"/>
      <c r="H9" s="261"/>
      <c r="I9" s="261"/>
      <c r="J9" s="261"/>
      <c r="K9" s="262"/>
    </row>
    <row r="10" spans="1:11" ht="27.75" customHeight="1" x14ac:dyDescent="0.25">
      <c r="A10" s="276" t="s">
        <v>22</v>
      </c>
      <c r="B10" s="277"/>
      <c r="C10" s="267" t="s">
        <v>20</v>
      </c>
      <c r="D10" s="267" t="s">
        <v>21</v>
      </c>
      <c r="E10" s="267"/>
      <c r="F10" s="266" t="s">
        <v>14</v>
      </c>
      <c r="G10" s="266"/>
      <c r="H10" s="266"/>
      <c r="I10" s="266"/>
      <c r="J10" s="266"/>
      <c r="K10" s="266"/>
    </row>
    <row r="11" spans="1:11" ht="31.5" hidden="1" customHeight="1" x14ac:dyDescent="0.25">
      <c r="A11" s="278"/>
      <c r="B11" s="279"/>
      <c r="C11" s="267"/>
      <c r="D11" s="267"/>
      <c r="E11" s="267"/>
      <c r="F11" s="266"/>
      <c r="G11" s="266"/>
      <c r="H11" s="266"/>
      <c r="I11" s="266"/>
      <c r="J11" s="266"/>
      <c r="K11" s="266"/>
    </row>
    <row r="12" spans="1:11" ht="27.75" customHeight="1" x14ac:dyDescent="0.25">
      <c r="A12" s="278"/>
      <c r="B12" s="279"/>
      <c r="C12" s="267"/>
      <c r="D12" s="267"/>
      <c r="E12" s="267"/>
      <c r="F12" s="43" t="s">
        <v>9</v>
      </c>
      <c r="G12" s="43" t="s">
        <v>10</v>
      </c>
      <c r="H12" s="43" t="s">
        <v>118</v>
      </c>
      <c r="I12" s="43" t="s">
        <v>119</v>
      </c>
      <c r="J12" s="43" t="s">
        <v>147</v>
      </c>
      <c r="K12" s="43" t="s">
        <v>15</v>
      </c>
    </row>
    <row r="13" spans="1:11" ht="20.25" customHeight="1" x14ac:dyDescent="0.25">
      <c r="A13" s="278"/>
      <c r="B13" s="279"/>
      <c r="C13" s="267" t="s">
        <v>141</v>
      </c>
      <c r="D13" s="272" t="s">
        <v>16</v>
      </c>
      <c r="E13" s="272"/>
      <c r="F13" s="55">
        <f>F15+F16+F17</f>
        <v>127024.1</v>
      </c>
      <c r="G13" s="55">
        <f t="shared" ref="G13:K13" si="0">G15+G16+G17</f>
        <v>127024.1</v>
      </c>
      <c r="H13" s="55">
        <f t="shared" si="0"/>
        <v>127024.1</v>
      </c>
      <c r="I13" s="55">
        <f t="shared" si="0"/>
        <v>127024.1</v>
      </c>
      <c r="J13" s="55">
        <f t="shared" si="0"/>
        <v>127024.1</v>
      </c>
      <c r="K13" s="55">
        <f t="shared" si="0"/>
        <v>635120.5</v>
      </c>
    </row>
    <row r="14" spans="1:11" ht="16.5" customHeight="1" x14ac:dyDescent="0.25">
      <c r="A14" s="278"/>
      <c r="B14" s="279"/>
      <c r="C14" s="267"/>
      <c r="D14" s="272" t="s">
        <v>17</v>
      </c>
      <c r="E14" s="272"/>
      <c r="F14" s="55"/>
      <c r="G14" s="55"/>
      <c r="H14" s="55"/>
      <c r="I14" s="55"/>
      <c r="J14" s="55"/>
      <c r="K14" s="55"/>
    </row>
    <row r="15" spans="1:11" ht="51" customHeight="1" x14ac:dyDescent="0.25">
      <c r="A15" s="278"/>
      <c r="B15" s="279"/>
      <c r="C15" s="267"/>
      <c r="D15" s="272" t="s">
        <v>151</v>
      </c>
      <c r="E15" s="272"/>
      <c r="F15" s="55">
        <v>127024.1</v>
      </c>
      <c r="G15" s="55">
        <v>127024.1</v>
      </c>
      <c r="H15" s="55">
        <v>127024.1</v>
      </c>
      <c r="I15" s="55">
        <v>127024.1</v>
      </c>
      <c r="J15" s="55">
        <v>127024.1</v>
      </c>
      <c r="K15" s="55">
        <f>F15+G15+H15+I15+J15</f>
        <v>635120.5</v>
      </c>
    </row>
    <row r="16" spans="1:11" ht="25.5" customHeight="1" x14ac:dyDescent="0.25">
      <c r="A16" s="278"/>
      <c r="B16" s="279"/>
      <c r="C16" s="267"/>
      <c r="D16" s="272" t="s">
        <v>18</v>
      </c>
      <c r="E16" s="272"/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120">
        <f t="shared" ref="K16:K17" si="1">F16+G16+H16+I16+J16</f>
        <v>0</v>
      </c>
    </row>
    <row r="17" spans="1:11" ht="38.25" customHeight="1" x14ac:dyDescent="0.25">
      <c r="A17" s="280"/>
      <c r="B17" s="281"/>
      <c r="C17" s="267"/>
      <c r="D17" s="272" t="s">
        <v>19</v>
      </c>
      <c r="E17" s="272"/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120">
        <f t="shared" si="1"/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4"/>
    </row>
  </sheetData>
  <mergeCells count="18">
    <mergeCell ref="A10:B17"/>
    <mergeCell ref="D16:E16"/>
    <mergeCell ref="D17:E17"/>
    <mergeCell ref="C10:C12"/>
    <mergeCell ref="D10:E12"/>
    <mergeCell ref="F10:K11"/>
    <mergeCell ref="C13:C17"/>
    <mergeCell ref="D13:E13"/>
    <mergeCell ref="D14:E14"/>
    <mergeCell ref="D15:E15"/>
    <mergeCell ref="A9:B9"/>
    <mergeCell ref="C9:K9"/>
    <mergeCell ref="A7:K7"/>
    <mergeCell ref="A1:K1"/>
    <mergeCell ref="A2:K2"/>
    <mergeCell ref="A3:K3"/>
    <mergeCell ref="A5:K5"/>
    <mergeCell ref="A6:K6"/>
  </mergeCells>
  <pageMargins left="0.51181102362204722" right="0.51181102362204722" top="0.74803149606299213" bottom="0.74803149606299213" header="0.31496062992125984" footer="0.31496062992125984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="120" zoomScaleNormal="120" zoomScaleSheetLayoutView="110" workbookViewId="0">
      <selection activeCell="K15" sqref="K15"/>
    </sheetView>
  </sheetViews>
  <sheetFormatPr defaultRowHeight="15" x14ac:dyDescent="0.25"/>
  <cols>
    <col min="1" max="1" width="23" customWidth="1"/>
    <col min="2" max="2" width="19.7109375" customWidth="1"/>
    <col min="3" max="3" width="13.42578125" customWidth="1"/>
    <col min="5" max="5" width="10.42578125" customWidth="1"/>
    <col min="6" max="6" width="11.7109375" customWidth="1"/>
    <col min="7" max="8" width="11" customWidth="1"/>
    <col min="9" max="9" width="10.140625" customWidth="1"/>
    <col min="10" max="10" width="10.5703125" customWidth="1"/>
    <col min="11" max="11" width="11" customWidth="1"/>
    <col min="13" max="13" width="9.42578125" bestFit="1" customWidth="1"/>
  </cols>
  <sheetData>
    <row r="1" spans="1:20" x14ac:dyDescent="0.25">
      <c r="A1" s="245" t="s">
        <v>29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20" x14ac:dyDescent="0.25">
      <c r="A2" s="245" t="s">
        <v>246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</row>
    <row r="3" spans="1:20" x14ac:dyDescent="0.25">
      <c r="A3" s="245" t="s">
        <v>237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</row>
    <row r="4" spans="1:20" x14ac:dyDescent="0.25">
      <c r="A4" s="57"/>
    </row>
    <row r="5" spans="1:20" x14ac:dyDescent="0.25">
      <c r="A5" s="265" t="s">
        <v>30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</row>
    <row r="6" spans="1:20" x14ac:dyDescent="0.25">
      <c r="A6" s="283" t="s">
        <v>260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</row>
    <row r="7" spans="1:20" x14ac:dyDescent="0.25">
      <c r="A7" s="265" t="s">
        <v>143</v>
      </c>
      <c r="B7" s="265"/>
      <c r="C7" s="265"/>
      <c r="D7" s="265"/>
      <c r="E7" s="265"/>
      <c r="F7" s="265"/>
      <c r="G7" s="265"/>
      <c r="H7" s="265"/>
      <c r="I7" s="265"/>
      <c r="J7" s="265"/>
      <c r="K7" s="265"/>
    </row>
    <row r="8" spans="1:20" x14ac:dyDescent="0.25">
      <c r="A8" s="3"/>
    </row>
    <row r="9" spans="1:20" ht="38.25" customHeight="1" x14ac:dyDescent="0.25">
      <c r="A9" s="272" t="s">
        <v>13</v>
      </c>
      <c r="B9" s="272"/>
      <c r="C9" s="261" t="s">
        <v>112</v>
      </c>
      <c r="D9" s="261"/>
      <c r="E9" s="261"/>
      <c r="F9" s="261"/>
      <c r="G9" s="261"/>
      <c r="H9" s="261"/>
      <c r="I9" s="261"/>
      <c r="J9" s="261"/>
      <c r="K9" s="262"/>
    </row>
    <row r="10" spans="1:20" ht="27.75" customHeight="1" x14ac:dyDescent="0.25">
      <c r="A10" s="276" t="s">
        <v>22</v>
      </c>
      <c r="B10" s="277"/>
      <c r="C10" s="267" t="s">
        <v>20</v>
      </c>
      <c r="D10" s="267" t="s">
        <v>21</v>
      </c>
      <c r="E10" s="267"/>
      <c r="F10" s="275" t="s">
        <v>14</v>
      </c>
      <c r="G10" s="275"/>
      <c r="H10" s="275"/>
      <c r="I10" s="275"/>
      <c r="J10" s="275"/>
      <c r="K10" s="275"/>
      <c r="M10" s="6"/>
      <c r="N10" s="7"/>
      <c r="O10" s="6"/>
      <c r="P10" s="6"/>
      <c r="Q10" s="8"/>
      <c r="R10" s="6"/>
      <c r="S10" s="6"/>
      <c r="T10" s="6"/>
    </row>
    <row r="11" spans="1:20" ht="31.5" hidden="1" customHeight="1" x14ac:dyDescent="0.25">
      <c r="A11" s="278"/>
      <c r="B11" s="279"/>
      <c r="C11" s="267"/>
      <c r="D11" s="267"/>
      <c r="E11" s="267"/>
      <c r="F11" s="275"/>
      <c r="G11" s="275"/>
      <c r="H11" s="275"/>
      <c r="I11" s="275"/>
      <c r="J11" s="275"/>
      <c r="K11" s="275"/>
      <c r="M11" s="6"/>
      <c r="N11" s="7"/>
      <c r="O11" s="6"/>
      <c r="P11" s="6"/>
      <c r="Q11" s="8"/>
      <c r="R11" s="6"/>
      <c r="S11" s="6"/>
      <c r="T11" s="6"/>
    </row>
    <row r="12" spans="1:20" ht="27.75" customHeight="1" x14ac:dyDescent="0.25">
      <c r="A12" s="278"/>
      <c r="B12" s="279"/>
      <c r="C12" s="267"/>
      <c r="D12" s="267"/>
      <c r="E12" s="267"/>
      <c r="F12" s="64" t="s">
        <v>9</v>
      </c>
      <c r="G12" s="64" t="s">
        <v>10</v>
      </c>
      <c r="H12" s="64" t="s">
        <v>118</v>
      </c>
      <c r="I12" s="64" t="s">
        <v>119</v>
      </c>
      <c r="J12" s="58" t="s">
        <v>147</v>
      </c>
      <c r="K12" s="58" t="s">
        <v>15</v>
      </c>
      <c r="M12" s="6"/>
      <c r="N12" s="7"/>
      <c r="O12" s="6"/>
      <c r="P12" s="6"/>
      <c r="Q12" s="8"/>
      <c r="R12" s="6"/>
      <c r="S12" s="6"/>
      <c r="T12" s="6"/>
    </row>
    <row r="13" spans="1:20" ht="20.25" customHeight="1" x14ac:dyDescent="0.25">
      <c r="A13" s="278"/>
      <c r="B13" s="279"/>
      <c r="C13" s="267" t="s">
        <v>141</v>
      </c>
      <c r="D13" s="272" t="s">
        <v>16</v>
      </c>
      <c r="E13" s="272"/>
      <c r="F13" s="59">
        <f>F15+F16+F17</f>
        <v>8500</v>
      </c>
      <c r="G13" s="65">
        <f t="shared" ref="G13:K13" si="0">G15+G16+G17</f>
        <v>8500</v>
      </c>
      <c r="H13" s="65">
        <f t="shared" si="0"/>
        <v>8500</v>
      </c>
      <c r="I13" s="65">
        <f t="shared" si="0"/>
        <v>8500</v>
      </c>
      <c r="J13" s="65">
        <f t="shared" si="0"/>
        <v>8500</v>
      </c>
      <c r="K13" s="65">
        <f t="shared" si="0"/>
        <v>42500</v>
      </c>
      <c r="M13" s="6"/>
      <c r="N13" s="7"/>
      <c r="O13" s="6"/>
      <c r="P13" s="6"/>
      <c r="Q13" s="8"/>
      <c r="R13" s="6"/>
      <c r="S13" s="6"/>
      <c r="T13" s="6"/>
    </row>
    <row r="14" spans="1:20" ht="16.5" customHeight="1" x14ac:dyDescent="0.25">
      <c r="A14" s="278"/>
      <c r="B14" s="279"/>
      <c r="C14" s="267"/>
      <c r="D14" s="272" t="s">
        <v>17</v>
      </c>
      <c r="E14" s="272"/>
      <c r="F14" s="59"/>
      <c r="G14" s="59"/>
      <c r="H14" s="59"/>
      <c r="I14" s="59"/>
      <c r="J14" s="59"/>
      <c r="K14" s="59"/>
      <c r="M14" s="6"/>
      <c r="N14" s="7"/>
      <c r="O14" s="6"/>
      <c r="P14" s="6"/>
      <c r="Q14" s="8"/>
      <c r="R14" s="6"/>
      <c r="S14" s="6"/>
      <c r="T14" s="6"/>
    </row>
    <row r="15" spans="1:20" ht="51" customHeight="1" x14ac:dyDescent="0.25">
      <c r="A15" s="278"/>
      <c r="B15" s="279"/>
      <c r="C15" s="267"/>
      <c r="D15" s="272" t="s">
        <v>151</v>
      </c>
      <c r="E15" s="272"/>
      <c r="F15" s="59">
        <v>8500</v>
      </c>
      <c r="G15" s="59">
        <v>8500</v>
      </c>
      <c r="H15" s="59">
        <v>8500</v>
      </c>
      <c r="I15" s="59">
        <v>8500</v>
      </c>
      <c r="J15" s="59">
        <v>8500</v>
      </c>
      <c r="K15" s="59">
        <f>F15+G15+H15+I15+J15</f>
        <v>42500</v>
      </c>
      <c r="M15" s="6"/>
      <c r="N15" s="7"/>
      <c r="O15" s="6"/>
      <c r="P15" s="6"/>
      <c r="Q15" s="8"/>
      <c r="R15" s="6"/>
      <c r="S15" s="6"/>
      <c r="T15" s="6"/>
    </row>
    <row r="16" spans="1:20" ht="36.75" customHeight="1" x14ac:dyDescent="0.25">
      <c r="A16" s="278"/>
      <c r="B16" s="279"/>
      <c r="C16" s="267"/>
      <c r="D16" s="272" t="s">
        <v>18</v>
      </c>
      <c r="E16" s="272"/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121">
        <f t="shared" ref="K16:K17" si="1">F16+G16+H16+I16+J16</f>
        <v>0</v>
      </c>
      <c r="M16" s="6"/>
      <c r="N16" s="7"/>
      <c r="O16" s="6"/>
      <c r="P16" s="6"/>
      <c r="Q16" s="8"/>
      <c r="R16" s="6"/>
      <c r="S16" s="6"/>
      <c r="T16" s="6"/>
    </row>
    <row r="17" spans="1:20" ht="39.75" customHeight="1" x14ac:dyDescent="0.25">
      <c r="A17" s="280"/>
      <c r="B17" s="281"/>
      <c r="C17" s="267"/>
      <c r="D17" s="272" t="s">
        <v>19</v>
      </c>
      <c r="E17" s="272"/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121">
        <f t="shared" si="1"/>
        <v>0</v>
      </c>
      <c r="M17" s="6"/>
      <c r="N17" s="7"/>
      <c r="O17" s="6"/>
      <c r="P17" s="6"/>
      <c r="Q17" s="8"/>
      <c r="R17" s="6"/>
      <c r="S17" s="6"/>
      <c r="T17" s="6"/>
    </row>
    <row r="18" spans="1:2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20" x14ac:dyDescent="0.25">
      <c r="A19" s="57"/>
    </row>
  </sheetData>
  <mergeCells count="18">
    <mergeCell ref="D16:E16"/>
    <mergeCell ref="D17:E17"/>
    <mergeCell ref="A10:B17"/>
    <mergeCell ref="A9:B9"/>
    <mergeCell ref="C9:K9"/>
    <mergeCell ref="C10:C12"/>
    <mergeCell ref="D10:E12"/>
    <mergeCell ref="F10:K11"/>
    <mergeCell ref="C13:C17"/>
    <mergeCell ref="D13:E13"/>
    <mergeCell ref="D14:E14"/>
    <mergeCell ref="D15:E15"/>
    <mergeCell ref="A7:K7"/>
    <mergeCell ref="A1:K1"/>
    <mergeCell ref="A2:K2"/>
    <mergeCell ref="A3:K3"/>
    <mergeCell ref="A5:K5"/>
    <mergeCell ref="A6:K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120" zoomScaleNormal="120" workbookViewId="0">
      <selection activeCell="H16" sqref="H16"/>
    </sheetView>
  </sheetViews>
  <sheetFormatPr defaultRowHeight="15" x14ac:dyDescent="0.25"/>
  <cols>
    <col min="1" max="1" width="23" customWidth="1"/>
    <col min="2" max="2" width="23.140625" customWidth="1"/>
    <col min="3" max="3" width="13.42578125" customWidth="1"/>
    <col min="5" max="5" width="10.42578125" customWidth="1"/>
    <col min="6" max="6" width="11.7109375" customWidth="1"/>
    <col min="7" max="8" width="11" customWidth="1"/>
    <col min="9" max="9" width="10.140625" customWidth="1"/>
    <col min="10" max="10" width="10.5703125" customWidth="1"/>
    <col min="11" max="11" width="11" customWidth="1"/>
  </cols>
  <sheetData>
    <row r="1" spans="1:11" x14ac:dyDescent="0.25">
      <c r="A1" s="245" t="s">
        <v>31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x14ac:dyDescent="0.25">
      <c r="A2" s="245" t="s">
        <v>246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</row>
    <row r="3" spans="1:11" x14ac:dyDescent="0.25">
      <c r="A3" s="245" t="s">
        <v>238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</row>
    <row r="4" spans="1:11" x14ac:dyDescent="0.25">
      <c r="A4" s="4"/>
    </row>
    <row r="5" spans="1:11" x14ac:dyDescent="0.25">
      <c r="A5" s="265" t="s">
        <v>32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</row>
    <row r="6" spans="1:11" x14ac:dyDescent="0.25">
      <c r="A6" s="283" t="s">
        <v>152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</row>
    <row r="7" spans="1:11" x14ac:dyDescent="0.25">
      <c r="A7" s="265" t="s">
        <v>143</v>
      </c>
      <c r="B7" s="265"/>
      <c r="C7" s="265"/>
      <c r="D7" s="265"/>
      <c r="E7" s="265"/>
      <c r="F7" s="265"/>
      <c r="G7" s="265"/>
      <c r="H7" s="265"/>
      <c r="I7" s="265"/>
      <c r="J7" s="265"/>
      <c r="K7" s="265"/>
    </row>
    <row r="8" spans="1:11" x14ac:dyDescent="0.25">
      <c r="A8" s="3"/>
    </row>
    <row r="9" spans="1:11" ht="38.25" customHeight="1" x14ac:dyDescent="0.25">
      <c r="A9" s="272" t="s">
        <v>13</v>
      </c>
      <c r="B9" s="272"/>
      <c r="C9" s="261" t="s">
        <v>112</v>
      </c>
      <c r="D9" s="261"/>
      <c r="E9" s="261"/>
      <c r="F9" s="261"/>
      <c r="G9" s="261"/>
      <c r="H9" s="261"/>
      <c r="I9" s="261"/>
      <c r="J9" s="261"/>
      <c r="K9" s="262"/>
    </row>
    <row r="10" spans="1:11" ht="27.75" customHeight="1" x14ac:dyDescent="0.25">
      <c r="A10" s="276" t="s">
        <v>22</v>
      </c>
      <c r="B10" s="277"/>
      <c r="C10" s="267" t="s">
        <v>20</v>
      </c>
      <c r="D10" s="267" t="s">
        <v>21</v>
      </c>
      <c r="E10" s="267"/>
      <c r="F10" s="266" t="s">
        <v>14</v>
      </c>
      <c r="G10" s="266"/>
      <c r="H10" s="266"/>
      <c r="I10" s="266"/>
      <c r="J10" s="266"/>
      <c r="K10" s="266"/>
    </row>
    <row r="11" spans="1:11" ht="31.5" hidden="1" customHeight="1" x14ac:dyDescent="0.25">
      <c r="A11" s="278"/>
      <c r="B11" s="279"/>
      <c r="C11" s="267"/>
      <c r="D11" s="267"/>
      <c r="E11" s="267"/>
      <c r="F11" s="266"/>
      <c r="G11" s="266"/>
      <c r="H11" s="266"/>
      <c r="I11" s="266"/>
      <c r="J11" s="266"/>
      <c r="K11" s="266"/>
    </row>
    <row r="12" spans="1:11" ht="27.75" customHeight="1" x14ac:dyDescent="0.25">
      <c r="A12" s="278"/>
      <c r="B12" s="279"/>
      <c r="C12" s="267"/>
      <c r="D12" s="267"/>
      <c r="E12" s="267"/>
      <c r="F12" s="67" t="s">
        <v>9</v>
      </c>
      <c r="G12" s="67" t="s">
        <v>10</v>
      </c>
      <c r="H12" s="67" t="s">
        <v>118</v>
      </c>
      <c r="I12" s="67" t="s">
        <v>119</v>
      </c>
      <c r="J12" s="67" t="s">
        <v>147</v>
      </c>
      <c r="K12" s="67" t="s">
        <v>15</v>
      </c>
    </row>
    <row r="13" spans="1:11" ht="20.25" customHeight="1" x14ac:dyDescent="0.25">
      <c r="A13" s="278"/>
      <c r="B13" s="279"/>
      <c r="C13" s="267" t="s">
        <v>141</v>
      </c>
      <c r="D13" s="272" t="s">
        <v>16</v>
      </c>
      <c r="E13" s="272"/>
      <c r="F13" s="66">
        <f>F15+F16+F17</f>
        <v>293254.39999999997</v>
      </c>
      <c r="G13" s="66">
        <f t="shared" ref="G13:K13" si="0">G15+G16+G17</f>
        <v>188000</v>
      </c>
      <c r="H13" s="66">
        <f t="shared" si="0"/>
        <v>1000</v>
      </c>
      <c r="I13" s="66">
        <f t="shared" si="0"/>
        <v>1000</v>
      </c>
      <c r="J13" s="66">
        <f t="shared" si="0"/>
        <v>1000</v>
      </c>
      <c r="K13" s="66">
        <f t="shared" si="0"/>
        <v>484254.4</v>
      </c>
    </row>
    <row r="14" spans="1:11" ht="16.5" customHeight="1" x14ac:dyDescent="0.25">
      <c r="A14" s="278"/>
      <c r="B14" s="279"/>
      <c r="C14" s="267"/>
      <c r="D14" s="272" t="s">
        <v>17</v>
      </c>
      <c r="E14" s="272"/>
      <c r="F14" s="66"/>
      <c r="G14" s="66"/>
      <c r="H14" s="66"/>
      <c r="I14" s="66"/>
      <c r="J14" s="66"/>
      <c r="K14" s="66"/>
    </row>
    <row r="15" spans="1:11" ht="47.25" customHeight="1" x14ac:dyDescent="0.25">
      <c r="A15" s="278"/>
      <c r="B15" s="279"/>
      <c r="C15" s="267"/>
      <c r="D15" s="272" t="s">
        <v>153</v>
      </c>
      <c r="E15" s="272"/>
      <c r="F15" s="66">
        <v>37986.6</v>
      </c>
      <c r="G15" s="66">
        <v>33351</v>
      </c>
      <c r="H15" s="66">
        <v>1000</v>
      </c>
      <c r="I15" s="66">
        <v>1000</v>
      </c>
      <c r="J15" s="66">
        <v>1000</v>
      </c>
      <c r="K15" s="66">
        <f>F15+G15+H15+I15+J15</f>
        <v>74337.600000000006</v>
      </c>
    </row>
    <row r="16" spans="1:11" ht="29.25" customHeight="1" x14ac:dyDescent="0.25">
      <c r="A16" s="278"/>
      <c r="B16" s="279"/>
      <c r="C16" s="267"/>
      <c r="D16" s="272" t="s">
        <v>18</v>
      </c>
      <c r="E16" s="272"/>
      <c r="F16" s="66">
        <v>255267.8</v>
      </c>
      <c r="G16" s="66">
        <v>154649</v>
      </c>
      <c r="H16" s="66">
        <v>0</v>
      </c>
      <c r="I16" s="66">
        <v>0</v>
      </c>
      <c r="J16" s="66">
        <v>0</v>
      </c>
      <c r="K16" s="120">
        <f t="shared" ref="K16:K17" si="1">F16+G16+H16+I16+J16</f>
        <v>409916.8</v>
      </c>
    </row>
    <row r="17" spans="1:11" ht="38.25" customHeight="1" x14ac:dyDescent="0.25">
      <c r="A17" s="280"/>
      <c r="B17" s="281"/>
      <c r="C17" s="267"/>
      <c r="D17" s="272" t="s">
        <v>19</v>
      </c>
      <c r="E17" s="272"/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120">
        <f t="shared" si="1"/>
        <v>0</v>
      </c>
    </row>
    <row r="18" spans="1:11" x14ac:dyDescent="0.25">
      <c r="A18" s="2"/>
      <c r="B18" s="2"/>
      <c r="C18" s="2"/>
      <c r="D18" s="2"/>
      <c r="E18" s="2"/>
      <c r="F18" s="2"/>
      <c r="G18" s="27"/>
      <c r="H18" s="2"/>
      <c r="I18" s="2"/>
      <c r="J18" s="2"/>
      <c r="K18" s="2"/>
    </row>
    <row r="19" spans="1:11" x14ac:dyDescent="0.25">
      <c r="A19" s="4"/>
    </row>
  </sheetData>
  <mergeCells count="18">
    <mergeCell ref="A10:B17"/>
    <mergeCell ref="C10:C12"/>
    <mergeCell ref="D10:E12"/>
    <mergeCell ref="F10:K11"/>
    <mergeCell ref="C13:C17"/>
    <mergeCell ref="D13:E13"/>
    <mergeCell ref="D14:E14"/>
    <mergeCell ref="D15:E15"/>
    <mergeCell ref="D16:E16"/>
    <mergeCell ref="D17:E17"/>
    <mergeCell ref="A9:B9"/>
    <mergeCell ref="C9:K9"/>
    <mergeCell ref="A7:K7"/>
    <mergeCell ref="A1:K1"/>
    <mergeCell ref="A2:K2"/>
    <mergeCell ref="A3:K3"/>
    <mergeCell ref="A5:K5"/>
    <mergeCell ref="A6:K6"/>
  </mergeCells>
  <pageMargins left="0.51181102362204722" right="0.51181102362204722" top="0.74803149606299213" bottom="0.74803149606299213" header="0.31496062992125984" footer="0.31496062992125984"/>
  <pageSetup paperSize="9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120" zoomScaleNormal="120" workbookViewId="0">
      <selection activeCell="N13" sqref="N13"/>
    </sheetView>
  </sheetViews>
  <sheetFormatPr defaultRowHeight="15" x14ac:dyDescent="0.25"/>
  <cols>
    <col min="1" max="1" width="23" customWidth="1"/>
    <col min="2" max="2" width="23.140625" customWidth="1"/>
    <col min="3" max="3" width="13.42578125" customWidth="1"/>
    <col min="5" max="5" width="10.42578125" customWidth="1"/>
    <col min="6" max="6" width="11.7109375" customWidth="1"/>
    <col min="7" max="8" width="11" customWidth="1"/>
    <col min="9" max="9" width="10.140625" customWidth="1"/>
    <col min="10" max="10" width="10.5703125" customWidth="1"/>
    <col min="11" max="11" width="11" customWidth="1"/>
  </cols>
  <sheetData>
    <row r="1" spans="1:11" x14ac:dyDescent="0.25">
      <c r="A1" s="245" t="s">
        <v>33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x14ac:dyDescent="0.25">
      <c r="A2" s="245" t="s">
        <v>246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</row>
    <row r="3" spans="1:11" x14ac:dyDescent="0.25">
      <c r="A3" s="245" t="s">
        <v>238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</row>
    <row r="4" spans="1:11" x14ac:dyDescent="0.25">
      <c r="A4" s="134"/>
    </row>
    <row r="5" spans="1:11" x14ac:dyDescent="0.25">
      <c r="A5" s="265" t="s">
        <v>35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</row>
    <row r="6" spans="1:11" x14ac:dyDescent="0.25">
      <c r="A6" s="283" t="s">
        <v>277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</row>
    <row r="7" spans="1:11" x14ac:dyDescent="0.25">
      <c r="A7" s="265" t="s">
        <v>143</v>
      </c>
      <c r="B7" s="265"/>
      <c r="C7" s="265"/>
      <c r="D7" s="265"/>
      <c r="E7" s="265"/>
      <c r="F7" s="265"/>
      <c r="G7" s="265"/>
      <c r="H7" s="265"/>
      <c r="I7" s="265"/>
      <c r="J7" s="265"/>
      <c r="K7" s="265"/>
    </row>
    <row r="8" spans="1:11" x14ac:dyDescent="0.25">
      <c r="A8" s="3"/>
    </row>
    <row r="9" spans="1:11" ht="38.25" customHeight="1" x14ac:dyDescent="0.25">
      <c r="A9" s="272" t="s">
        <v>13</v>
      </c>
      <c r="B9" s="272"/>
      <c r="C9" s="261" t="s">
        <v>112</v>
      </c>
      <c r="D9" s="261"/>
      <c r="E9" s="261"/>
      <c r="F9" s="261"/>
      <c r="G9" s="261"/>
      <c r="H9" s="261"/>
      <c r="I9" s="261"/>
      <c r="J9" s="261"/>
      <c r="K9" s="262"/>
    </row>
    <row r="10" spans="1:11" ht="27.75" customHeight="1" x14ac:dyDescent="0.25">
      <c r="A10" s="276" t="s">
        <v>22</v>
      </c>
      <c r="B10" s="277"/>
      <c r="C10" s="267" t="s">
        <v>20</v>
      </c>
      <c r="D10" s="267" t="s">
        <v>21</v>
      </c>
      <c r="E10" s="267"/>
      <c r="F10" s="266" t="s">
        <v>14</v>
      </c>
      <c r="G10" s="266"/>
      <c r="H10" s="266"/>
      <c r="I10" s="266"/>
      <c r="J10" s="266"/>
      <c r="K10" s="266"/>
    </row>
    <row r="11" spans="1:11" ht="31.5" hidden="1" customHeight="1" x14ac:dyDescent="0.25">
      <c r="A11" s="278"/>
      <c r="B11" s="279"/>
      <c r="C11" s="267"/>
      <c r="D11" s="267"/>
      <c r="E11" s="267"/>
      <c r="F11" s="266"/>
      <c r="G11" s="266"/>
      <c r="H11" s="266"/>
      <c r="I11" s="266"/>
      <c r="J11" s="266"/>
      <c r="K11" s="266"/>
    </row>
    <row r="12" spans="1:11" ht="27.75" customHeight="1" x14ac:dyDescent="0.25">
      <c r="A12" s="278"/>
      <c r="B12" s="279"/>
      <c r="C12" s="267"/>
      <c r="D12" s="267"/>
      <c r="E12" s="267"/>
      <c r="F12" s="132" t="s">
        <v>9</v>
      </c>
      <c r="G12" s="132" t="s">
        <v>10</v>
      </c>
      <c r="H12" s="132" t="s">
        <v>118</v>
      </c>
      <c r="I12" s="132" t="s">
        <v>119</v>
      </c>
      <c r="J12" s="132" t="s">
        <v>147</v>
      </c>
      <c r="K12" s="132" t="s">
        <v>15</v>
      </c>
    </row>
    <row r="13" spans="1:11" ht="20.25" customHeight="1" x14ac:dyDescent="0.25">
      <c r="A13" s="278"/>
      <c r="B13" s="279"/>
      <c r="C13" s="267" t="s">
        <v>141</v>
      </c>
      <c r="D13" s="272" t="s">
        <v>16</v>
      </c>
      <c r="E13" s="272"/>
      <c r="F13" s="133">
        <f>F15+F16+F17</f>
        <v>9097</v>
      </c>
      <c r="G13" s="133">
        <f t="shared" ref="G13:K13" si="0">G15+G16+G17</f>
        <v>9097</v>
      </c>
      <c r="H13" s="133">
        <f t="shared" si="0"/>
        <v>9097</v>
      </c>
      <c r="I13" s="133">
        <f t="shared" si="0"/>
        <v>9097</v>
      </c>
      <c r="J13" s="133">
        <f t="shared" si="0"/>
        <v>9097</v>
      </c>
      <c r="K13" s="133">
        <f t="shared" si="0"/>
        <v>45485</v>
      </c>
    </row>
    <row r="14" spans="1:11" ht="16.5" customHeight="1" x14ac:dyDescent="0.25">
      <c r="A14" s="278"/>
      <c r="B14" s="279"/>
      <c r="C14" s="267"/>
      <c r="D14" s="272" t="s">
        <v>17</v>
      </c>
      <c r="E14" s="272"/>
      <c r="F14" s="133"/>
      <c r="G14" s="133"/>
      <c r="H14" s="133"/>
      <c r="I14" s="133"/>
      <c r="J14" s="133"/>
      <c r="K14" s="133"/>
    </row>
    <row r="15" spans="1:11" ht="47.25" customHeight="1" x14ac:dyDescent="0.25">
      <c r="A15" s="278"/>
      <c r="B15" s="279"/>
      <c r="C15" s="267"/>
      <c r="D15" s="272" t="s">
        <v>153</v>
      </c>
      <c r="E15" s="272"/>
      <c r="F15" s="133">
        <v>9097</v>
      </c>
      <c r="G15" s="133">
        <v>9097</v>
      </c>
      <c r="H15" s="133">
        <v>9097</v>
      </c>
      <c r="I15" s="133">
        <v>9097</v>
      </c>
      <c r="J15" s="133">
        <v>9097</v>
      </c>
      <c r="K15" s="133">
        <f>F15+G15+H15+I15+J15</f>
        <v>45485</v>
      </c>
    </row>
    <row r="16" spans="1:11" ht="29.25" customHeight="1" x14ac:dyDescent="0.25">
      <c r="A16" s="278"/>
      <c r="B16" s="279"/>
      <c r="C16" s="267"/>
      <c r="D16" s="272" t="s">
        <v>18</v>
      </c>
      <c r="E16" s="272"/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f t="shared" ref="K16:K17" si="1">F16+G16+H16+I16+J16</f>
        <v>0</v>
      </c>
    </row>
    <row r="17" spans="1:11" ht="38.25" customHeight="1" x14ac:dyDescent="0.25">
      <c r="A17" s="280"/>
      <c r="B17" s="281"/>
      <c r="C17" s="267"/>
      <c r="D17" s="272" t="s">
        <v>19</v>
      </c>
      <c r="E17" s="272"/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f t="shared" si="1"/>
        <v>0</v>
      </c>
    </row>
    <row r="18" spans="1:11" x14ac:dyDescent="0.25">
      <c r="A18" s="2"/>
      <c r="B18" s="2"/>
      <c r="C18" s="2"/>
      <c r="D18" s="2"/>
      <c r="E18" s="2"/>
      <c r="F18" s="2"/>
      <c r="G18" s="27"/>
      <c r="H18" s="2"/>
      <c r="I18" s="2"/>
      <c r="J18" s="2"/>
      <c r="K18" s="2"/>
    </row>
    <row r="19" spans="1:11" x14ac:dyDescent="0.25">
      <c r="A19" s="134"/>
    </row>
  </sheetData>
  <mergeCells count="18">
    <mergeCell ref="D16:E16"/>
    <mergeCell ref="D17:E17"/>
    <mergeCell ref="A9:B9"/>
    <mergeCell ref="C9:K9"/>
    <mergeCell ref="A10:B17"/>
    <mergeCell ref="C10:C12"/>
    <mergeCell ref="D10:E12"/>
    <mergeCell ref="F10:K11"/>
    <mergeCell ref="C13:C17"/>
    <mergeCell ref="D13:E13"/>
    <mergeCell ref="D14:E14"/>
    <mergeCell ref="D15:E15"/>
    <mergeCell ref="A7:K7"/>
    <mergeCell ref="A1:K1"/>
    <mergeCell ref="A2:K2"/>
    <mergeCell ref="A3:K3"/>
    <mergeCell ref="A5:K5"/>
    <mergeCell ref="A6:K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5</vt:i4>
      </vt:variant>
    </vt:vector>
  </HeadingPairs>
  <TitlesOfParts>
    <vt:vector size="20" baseType="lpstr">
      <vt:lpstr>Паспорт программы</vt:lpstr>
      <vt:lpstr>Прил1 Планир результ</vt:lpstr>
      <vt:lpstr>Прил 2 Паспорт подпр 1</vt:lpstr>
      <vt:lpstr>Прил 3 паспорт подпр 2</vt:lpstr>
      <vt:lpstr>Прил 4 паспорт подпр 3</vt:lpstr>
      <vt:lpstr>Прил 5 паспорт подпр 4</vt:lpstr>
      <vt:lpstr>Прилож 6 пасп подп 5</vt:lpstr>
      <vt:lpstr>Прил 7 пасп подпр 6</vt:lpstr>
      <vt:lpstr>Прил 8 пасп подпр 7</vt:lpstr>
      <vt:lpstr>Прил 9 пасп подпр 8</vt:lpstr>
      <vt:lpstr>Прил 10 Обоснов фин ресурсов</vt:lpstr>
      <vt:lpstr>Прил 11 Перечень мероприятий</vt:lpstr>
      <vt:lpstr>Прил 12 Адресный перечень об</vt:lpstr>
      <vt:lpstr>Прил 13 Адреснперечень объекта</vt:lpstr>
      <vt:lpstr>Прил 14 методика расчета</vt:lpstr>
      <vt:lpstr>'Прил 10 Обоснов фин ресурсов'!Область_печати</vt:lpstr>
      <vt:lpstr>'Прил 11 Перечень мероприятий'!Область_печати</vt:lpstr>
      <vt:lpstr>'Прил 12 Адресный перечень об'!Область_печати</vt:lpstr>
      <vt:lpstr>'Прил1 Планир результ'!Область_печати</vt:lpstr>
      <vt:lpstr>'Прилож 6 пасп подп 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2018-03-12T12:58:48Z</dcterms:modified>
</cp:coreProperties>
</file>