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755" windowHeight="11355" tabRatio="945" firstSheet="1" activeTab="1"/>
  </bookViews>
  <sheets>
    <sheet name="Паспорт программы Прил 1" sheetId="10" r:id="rId1"/>
    <sheet name="Прил 2 Планируемые результаты" sheetId="1" r:id="rId2"/>
    <sheet name="Прил 3 Паспорт подпр СоЗд усл 1" sheetId="3" r:id="rId3"/>
    <sheet name="Прил 4 пасп подпр СШ 2" sheetId="17" r:id="rId4"/>
    <sheet name="Прил 5 пасп подпр Обесп 3" sheetId="8" r:id="rId5"/>
    <sheet name="Прил 6 Обоснов фин ресурсов" sheetId="12" r:id="rId6"/>
    <sheet name="Прил 7 Перечень мероприятий" sheetId="13" r:id="rId7"/>
    <sheet name="Прил 8 методика расчета" sheetId="16" r:id="rId8"/>
  </sheets>
  <definedNames>
    <definedName name="_xlnm.Print_Area" localSheetId="0">'Паспорт программы Прил 1'!$A$1:$G$44</definedName>
    <definedName name="_xlnm.Print_Area" localSheetId="1">'Прил 2 Планируемые результаты'!$A$1:$K$35</definedName>
    <definedName name="_xlnm.Print_Area" localSheetId="5">'Прил 6 Обоснов фин ресурсов'!$A$1:$G$287</definedName>
    <definedName name="_xlnm.Print_Area" localSheetId="6">'Прил 7 Перечень мероприятий'!$A$1:$M$126</definedName>
  </definedNames>
  <calcPr calcId="152511"/>
</workbook>
</file>

<file path=xl/calcChain.xml><?xml version="1.0" encoding="utf-8"?>
<calcChain xmlns="http://schemas.openxmlformats.org/spreadsheetml/2006/main">
  <c r="G81" i="13" l="1"/>
  <c r="G31" i="13"/>
  <c r="F45" i="13" l="1"/>
  <c r="E45" i="13"/>
  <c r="E44" i="13" s="1"/>
  <c r="K44" i="13"/>
  <c r="J44" i="13"/>
  <c r="I44" i="13"/>
  <c r="H44" i="13"/>
  <c r="G44" i="13"/>
  <c r="F44" i="13" l="1"/>
  <c r="G121" i="13" l="1"/>
  <c r="G116" i="13"/>
  <c r="G114" i="13"/>
  <c r="G112" i="13"/>
  <c r="G108" i="13"/>
  <c r="G95" i="13"/>
  <c r="G91" i="13"/>
  <c r="G89" i="13"/>
  <c r="G87" i="13"/>
  <c r="G85" i="13"/>
  <c r="G83" i="13"/>
  <c r="G77" i="13"/>
  <c r="G73" i="13"/>
  <c r="G71" i="13"/>
  <c r="G52" i="13"/>
  <c r="G43" i="13"/>
  <c r="G41" i="13"/>
  <c r="G29" i="13"/>
  <c r="G39" i="13"/>
  <c r="G35" i="13"/>
  <c r="G18" i="13"/>
  <c r="G16" i="13"/>
  <c r="G54" i="13" l="1"/>
  <c r="G55" i="13"/>
  <c r="E52" i="13" l="1"/>
  <c r="E55" i="13"/>
  <c r="E54" i="13"/>
  <c r="F275" i="12" l="1"/>
  <c r="F274" i="12"/>
  <c r="F273" i="12"/>
  <c r="F271" i="12"/>
  <c r="F272" i="12"/>
  <c r="F212" i="12"/>
  <c r="F211" i="12"/>
  <c r="F173" i="12"/>
  <c r="F172" i="12"/>
  <c r="F171" i="12"/>
  <c r="F170" i="12"/>
  <c r="F83" i="12"/>
  <c r="F82" i="12"/>
  <c r="F81" i="12"/>
  <c r="F80" i="12"/>
  <c r="F79" i="12"/>
  <c r="F193" i="12"/>
  <c r="F194" i="12"/>
  <c r="F195" i="12"/>
  <c r="F196" i="12"/>
  <c r="F197" i="12"/>
  <c r="F287" i="12" l="1"/>
  <c r="F286" i="12"/>
  <c r="F285" i="12"/>
  <c r="F284" i="12"/>
  <c r="F270" i="12"/>
  <c r="F276" i="12"/>
  <c r="F121" i="13"/>
  <c r="F120" i="13" s="1"/>
  <c r="E121" i="13"/>
  <c r="E120" i="13" s="1"/>
  <c r="K120" i="13"/>
  <c r="J120" i="13"/>
  <c r="I120" i="13"/>
  <c r="H120" i="13"/>
  <c r="G120" i="13"/>
  <c r="F283" i="12" l="1"/>
  <c r="G47" i="13"/>
  <c r="F85" i="12" l="1"/>
  <c r="F39" i="13"/>
  <c r="F38" i="13" s="1"/>
  <c r="E39" i="13"/>
  <c r="E38" i="13" s="1"/>
  <c r="K38" i="13"/>
  <c r="J38" i="13"/>
  <c r="I38" i="13"/>
  <c r="H38" i="13"/>
  <c r="G38" i="13"/>
  <c r="F41" i="13"/>
  <c r="F40" i="13" s="1"/>
  <c r="E41" i="13"/>
  <c r="E40" i="13" s="1"/>
  <c r="K40" i="13"/>
  <c r="J40" i="13"/>
  <c r="I40" i="13"/>
  <c r="H40" i="13"/>
  <c r="G40" i="13"/>
  <c r="G13" i="13"/>
  <c r="F78" i="12" l="1"/>
  <c r="F84" i="12"/>
  <c r="F215" i="12" l="1"/>
  <c r="F214" i="12"/>
  <c r="F213" i="12"/>
  <c r="F115" i="12"/>
  <c r="F93" i="13"/>
  <c r="E93" i="13"/>
  <c r="E92" i="13" s="1"/>
  <c r="K92" i="13"/>
  <c r="J92" i="13"/>
  <c r="I92" i="13"/>
  <c r="H92" i="13"/>
  <c r="G92" i="13"/>
  <c r="F92" i="13" l="1"/>
  <c r="F210" i="12"/>
  <c r="F269" i="12" l="1"/>
  <c r="F268" i="12"/>
  <c r="F267" i="12"/>
  <c r="F266" i="12"/>
  <c r="F265" i="12"/>
  <c r="F263" i="12"/>
  <c r="F262" i="12"/>
  <c r="F261" i="12"/>
  <c r="F260" i="12"/>
  <c r="F259" i="12"/>
  <c r="F257" i="12"/>
  <c r="F256" i="12"/>
  <c r="F255" i="12"/>
  <c r="F254" i="12"/>
  <c r="F253" i="12"/>
  <c r="F251" i="12"/>
  <c r="F250" i="12"/>
  <c r="F249" i="12"/>
  <c r="F248" i="12"/>
  <c r="F247" i="12"/>
  <c r="F245" i="12"/>
  <c r="F244" i="12"/>
  <c r="F243" i="12"/>
  <c r="F242" i="12"/>
  <c r="F241" i="12"/>
  <c r="F239" i="12"/>
  <c r="F238" i="12"/>
  <c r="F237" i="12"/>
  <c r="F236" i="12"/>
  <c r="F233" i="12"/>
  <c r="F232" i="12"/>
  <c r="F231" i="12"/>
  <c r="F230" i="12"/>
  <c r="F229" i="12"/>
  <c r="F75" i="13"/>
  <c r="F191" i="12"/>
  <c r="F190" i="12"/>
  <c r="F189" i="12"/>
  <c r="F188" i="12"/>
  <c r="F187" i="12"/>
  <c r="F185" i="12"/>
  <c r="F184" i="12"/>
  <c r="F183" i="12"/>
  <c r="F182" i="12"/>
  <c r="F181" i="12"/>
  <c r="F179" i="12"/>
  <c r="F178" i="12"/>
  <c r="F177" i="12"/>
  <c r="F176" i="12"/>
  <c r="F175" i="12"/>
  <c r="F169" i="12"/>
  <c r="F167" i="12"/>
  <c r="F166" i="12"/>
  <c r="F165" i="12"/>
  <c r="F164" i="12"/>
  <c r="F163" i="12"/>
  <c r="F161" i="12"/>
  <c r="F160" i="12"/>
  <c r="F159" i="12"/>
  <c r="F158" i="12"/>
  <c r="F157" i="12"/>
  <c r="F155" i="12"/>
  <c r="F154" i="12"/>
  <c r="F153" i="12"/>
  <c r="F152" i="12"/>
  <c r="F151" i="12"/>
  <c r="F149" i="12"/>
  <c r="F148" i="12"/>
  <c r="F147" i="12"/>
  <c r="F146" i="12"/>
  <c r="F145" i="12"/>
  <c r="F143" i="12"/>
  <c r="F142" i="12"/>
  <c r="F141" i="12"/>
  <c r="F140" i="12"/>
  <c r="F139" i="12"/>
  <c r="F137" i="12"/>
  <c r="F136" i="12"/>
  <c r="F135" i="12"/>
  <c r="F134" i="12"/>
  <c r="F133" i="12"/>
  <c r="F131" i="12"/>
  <c r="F130" i="12"/>
  <c r="F129" i="12"/>
  <c r="F128" i="12"/>
  <c r="F95" i="12" l="1"/>
  <c r="F94" i="12"/>
  <c r="F93" i="12"/>
  <c r="F92" i="12"/>
  <c r="F77" i="12"/>
  <c r="F76" i="12"/>
  <c r="F75" i="12"/>
  <c r="F74" i="12"/>
  <c r="F71" i="12"/>
  <c r="F70" i="12"/>
  <c r="F69" i="12"/>
  <c r="F68" i="12"/>
  <c r="F65" i="12"/>
  <c r="F64" i="12"/>
  <c r="F63" i="12"/>
  <c r="F62" i="12"/>
  <c r="F59" i="12"/>
  <c r="F58" i="12"/>
  <c r="F57" i="12"/>
  <c r="F56" i="12"/>
  <c r="F55" i="12"/>
  <c r="F53" i="12"/>
  <c r="F52" i="12"/>
  <c r="F51" i="12"/>
  <c r="F50" i="12"/>
  <c r="F49" i="12"/>
  <c r="F47" i="12" l="1"/>
  <c r="F46" i="12"/>
  <c r="F45" i="12"/>
  <c r="F44" i="12"/>
  <c r="F43" i="12"/>
  <c r="F41" i="12"/>
  <c r="F40" i="12"/>
  <c r="F39" i="12"/>
  <c r="F38" i="12"/>
  <c r="F37" i="12"/>
  <c r="F35" i="12"/>
  <c r="F34" i="12"/>
  <c r="F33" i="12"/>
  <c r="F32" i="12"/>
  <c r="F31" i="12"/>
  <c r="F29" i="12"/>
  <c r="F28" i="12"/>
  <c r="F27" i="12"/>
  <c r="F26" i="12"/>
  <c r="F25" i="12"/>
  <c r="F23" i="12"/>
  <c r="F22" i="12"/>
  <c r="F21" i="12"/>
  <c r="F13" i="12"/>
  <c r="F221" i="12" l="1"/>
  <c r="F220" i="12"/>
  <c r="F219" i="12"/>
  <c r="F218" i="12"/>
  <c r="F217" i="12"/>
  <c r="F209" i="12"/>
  <c r="F208" i="12"/>
  <c r="F207" i="12"/>
  <c r="F206" i="12"/>
  <c r="F205" i="12"/>
  <c r="K94" i="13"/>
  <c r="J94" i="13"/>
  <c r="I94" i="13"/>
  <c r="H94" i="13"/>
  <c r="G94" i="13"/>
  <c r="F95" i="13"/>
  <c r="E95" i="13"/>
  <c r="E94" i="13" s="1"/>
  <c r="K90" i="13"/>
  <c r="J90" i="13"/>
  <c r="I90" i="13"/>
  <c r="H90" i="13"/>
  <c r="G90" i="13"/>
  <c r="F91" i="13"/>
  <c r="E91" i="13"/>
  <c r="E90" i="13" s="1"/>
  <c r="F203" i="12"/>
  <c r="F202" i="12"/>
  <c r="F201" i="12"/>
  <c r="F200" i="12"/>
  <c r="F199" i="12"/>
  <c r="K88" i="13"/>
  <c r="J88" i="13"/>
  <c r="I88" i="13"/>
  <c r="H88" i="13"/>
  <c r="G88" i="13"/>
  <c r="F89" i="13"/>
  <c r="E89" i="13"/>
  <c r="E88" i="13" s="1"/>
  <c r="F87" i="13"/>
  <c r="E87" i="13"/>
  <c r="E86" i="13" s="1"/>
  <c r="K86" i="13"/>
  <c r="J86" i="13"/>
  <c r="I86" i="13"/>
  <c r="H86" i="13"/>
  <c r="G86" i="13"/>
  <c r="G64" i="13"/>
  <c r="F119" i="12"/>
  <c r="F118" i="12"/>
  <c r="F117" i="12"/>
  <c r="F116" i="12"/>
  <c r="F113" i="12"/>
  <c r="F112" i="12"/>
  <c r="F111" i="12"/>
  <c r="F110" i="12"/>
  <c r="F107" i="12"/>
  <c r="F106" i="12"/>
  <c r="F105" i="12"/>
  <c r="F104" i="12"/>
  <c r="F109" i="12"/>
  <c r="F103" i="12"/>
  <c r="F94" i="13" l="1"/>
  <c r="F88" i="13"/>
  <c r="F90" i="13"/>
  <c r="F86" i="13"/>
  <c r="F204" i="12"/>
  <c r="F216" i="12"/>
  <c r="F198" i="12"/>
  <c r="F192" i="12"/>
  <c r="F114" i="12"/>
  <c r="F108" i="12"/>
  <c r="F102" i="12"/>
  <c r="G28" i="13"/>
  <c r="F91" i="12"/>
  <c r="F43" i="13"/>
  <c r="F42" i="13" s="1"/>
  <c r="E43" i="13"/>
  <c r="E42" i="13" s="1"/>
  <c r="K42" i="13"/>
  <c r="J42" i="13"/>
  <c r="I42" i="13"/>
  <c r="H42" i="13"/>
  <c r="G42" i="13"/>
  <c r="F90" i="12" l="1"/>
  <c r="G53" i="13"/>
  <c r="H53" i="13"/>
  <c r="I53" i="13"/>
  <c r="J53" i="13"/>
  <c r="K53" i="13"/>
  <c r="F54" i="13"/>
  <c r="F55" i="13"/>
  <c r="E53" i="13" l="1"/>
  <c r="F53" i="13"/>
  <c r="F52" i="13"/>
  <c r="K51" i="13"/>
  <c r="J51" i="13"/>
  <c r="I51" i="13"/>
  <c r="H51" i="13"/>
  <c r="G51" i="13"/>
  <c r="E51" i="13" l="1"/>
  <c r="F51" i="13"/>
  <c r="F235" i="12" l="1"/>
  <c r="F282" i="12" l="1"/>
  <c r="F228" i="12"/>
  <c r="F246" i="12"/>
  <c r="F240" i="12"/>
  <c r="F234" i="12"/>
  <c r="F252" i="12"/>
  <c r="F264" i="12"/>
  <c r="F258" i="12"/>
  <c r="F67" i="13" l="1"/>
  <c r="E67" i="13"/>
  <c r="K66" i="13"/>
  <c r="J66" i="13"/>
  <c r="I66" i="13"/>
  <c r="H66" i="13"/>
  <c r="G66" i="13"/>
  <c r="F69" i="13"/>
  <c r="E69" i="13"/>
  <c r="K68" i="13"/>
  <c r="J68" i="13"/>
  <c r="I68" i="13"/>
  <c r="H68" i="13"/>
  <c r="G68" i="13"/>
  <c r="F71" i="13"/>
  <c r="E71" i="13"/>
  <c r="K70" i="13"/>
  <c r="J70" i="13"/>
  <c r="I70" i="13"/>
  <c r="H70" i="13"/>
  <c r="G70" i="13"/>
  <c r="F66" i="13" l="1"/>
  <c r="F70" i="13"/>
  <c r="F68" i="13"/>
  <c r="F21" i="13"/>
  <c r="F20" i="13" s="1"/>
  <c r="E21" i="13"/>
  <c r="E20" i="13" s="1"/>
  <c r="K20" i="13"/>
  <c r="J20" i="13"/>
  <c r="I20" i="13"/>
  <c r="H20" i="13"/>
  <c r="G20" i="13"/>
  <c r="F23" i="13"/>
  <c r="F22" i="13" s="1"/>
  <c r="E23" i="13"/>
  <c r="E22" i="13" s="1"/>
  <c r="K22" i="13"/>
  <c r="J22" i="13"/>
  <c r="I22" i="13"/>
  <c r="H22" i="13"/>
  <c r="G22" i="13"/>
  <c r="F25" i="13"/>
  <c r="F24" i="13" s="1"/>
  <c r="E25" i="13"/>
  <c r="E24" i="13" s="1"/>
  <c r="K24" i="13"/>
  <c r="J24" i="13"/>
  <c r="I24" i="13"/>
  <c r="H24" i="13"/>
  <c r="G24" i="13"/>
  <c r="N27" i="12" l="1"/>
  <c r="F138" i="12"/>
  <c r="F144" i="12"/>
  <c r="F116" i="13" l="1"/>
  <c r="F115" i="13" s="1"/>
  <c r="E116" i="13"/>
  <c r="E115" i="13" s="1"/>
  <c r="K115" i="13"/>
  <c r="J115" i="13"/>
  <c r="I115" i="13"/>
  <c r="H115" i="13"/>
  <c r="G115" i="13"/>
  <c r="J111" i="13" l="1"/>
  <c r="H111" i="13"/>
  <c r="F112" i="13"/>
  <c r="F111" i="13" s="1"/>
  <c r="E112" i="13"/>
  <c r="E111" i="13" s="1"/>
  <c r="K111" i="13"/>
  <c r="I111" i="13"/>
  <c r="G111" i="13"/>
  <c r="K113" i="13"/>
  <c r="J113" i="13"/>
  <c r="H113" i="13"/>
  <c r="G113" i="13"/>
  <c r="E114" i="13"/>
  <c r="E113" i="13" s="1"/>
  <c r="I113" i="13"/>
  <c r="K103" i="13"/>
  <c r="J103" i="13"/>
  <c r="F104" i="13"/>
  <c r="F103" i="13" s="1"/>
  <c r="H103" i="13"/>
  <c r="G103" i="13"/>
  <c r="E104" i="13"/>
  <c r="E103" i="13" s="1"/>
  <c r="J105" i="13"/>
  <c r="I105" i="13"/>
  <c r="E106" i="13"/>
  <c r="E105" i="13" s="1"/>
  <c r="K105" i="13"/>
  <c r="G105" i="13"/>
  <c r="K107" i="13"/>
  <c r="J107" i="13"/>
  <c r="H107" i="13"/>
  <c r="G107" i="13"/>
  <c r="F108" i="13"/>
  <c r="F107" i="13" s="1"/>
  <c r="E108" i="13"/>
  <c r="E107" i="13" s="1"/>
  <c r="I107" i="13"/>
  <c r="F106" i="13" l="1"/>
  <c r="F105" i="13" s="1"/>
  <c r="F114" i="13"/>
  <c r="F113" i="13" s="1"/>
  <c r="I103" i="13"/>
  <c r="H105" i="13"/>
  <c r="J14" i="17" l="1"/>
  <c r="J13" i="17"/>
  <c r="J13" i="3"/>
  <c r="F127" i="12" l="1"/>
  <c r="F73" i="12"/>
  <c r="F67" i="12"/>
  <c r="F61" i="12"/>
  <c r="N28" i="12"/>
  <c r="F20" i="12" l="1"/>
  <c r="F19" i="12"/>
  <c r="F17" i="12"/>
  <c r="F16" i="12"/>
  <c r="F15" i="12"/>
  <c r="F14" i="12"/>
  <c r="F126" i="12" l="1"/>
  <c r="F132" i="12"/>
  <c r="F65" i="13"/>
  <c r="E83" i="13"/>
  <c r="E82" i="13" s="1"/>
  <c r="G82" i="13"/>
  <c r="F83" i="13"/>
  <c r="G84" i="13"/>
  <c r="E85" i="13"/>
  <c r="E84" i="13" s="1"/>
  <c r="F85" i="13"/>
  <c r="E81" i="13"/>
  <c r="F81" i="13"/>
  <c r="F79" i="13"/>
  <c r="E79" i="13"/>
  <c r="E77" i="13"/>
  <c r="F77" i="13"/>
  <c r="E73" i="13"/>
  <c r="F73" i="13"/>
  <c r="E65" i="13"/>
  <c r="E37" i="13"/>
  <c r="E35" i="13"/>
  <c r="E31" i="13"/>
  <c r="E29" i="13"/>
  <c r="E16" i="13"/>
  <c r="E18" i="13"/>
  <c r="E27" i="13"/>
  <c r="F30" i="12" l="1"/>
  <c r="F66" i="12"/>
  <c r="F72" i="12"/>
  <c r="F36" i="12"/>
  <c r="F24" i="12"/>
  <c r="F60" i="12"/>
  <c r="F18" i="12"/>
  <c r="J82" i="13"/>
  <c r="K82" i="13"/>
  <c r="I82" i="13"/>
  <c r="H82" i="13"/>
  <c r="F29" i="13"/>
  <c r="F28" i="13" s="1"/>
  <c r="E28" i="13"/>
  <c r="K28" i="13"/>
  <c r="J28" i="13"/>
  <c r="I28" i="13"/>
  <c r="H28" i="13"/>
  <c r="F82" i="13" l="1"/>
  <c r="F180" i="12"/>
  <c r="F186" i="12"/>
  <c r="J84" i="13"/>
  <c r="K84" i="13"/>
  <c r="I84" i="13"/>
  <c r="H84" i="13"/>
  <c r="F84" i="13" l="1"/>
  <c r="F48" i="12"/>
  <c r="H48" i="13"/>
  <c r="H59" i="13" s="1"/>
  <c r="H126" i="13" s="1"/>
  <c r="D33" i="10" s="1"/>
  <c r="I48" i="13"/>
  <c r="I59" i="13" s="1"/>
  <c r="I126" i="13" s="1"/>
  <c r="E33" i="10" s="1"/>
  <c r="J48" i="13"/>
  <c r="J59" i="13" s="1"/>
  <c r="J126" i="13" s="1"/>
  <c r="F33" i="10" s="1"/>
  <c r="K48" i="13"/>
  <c r="K59" i="13" s="1"/>
  <c r="K126" i="13" s="1"/>
  <c r="G33" i="10" s="1"/>
  <c r="G48" i="13"/>
  <c r="G59" i="13" s="1"/>
  <c r="E12" i="3" s="1"/>
  <c r="J12" i="3" s="1"/>
  <c r="F98" i="12"/>
  <c r="G14" i="13"/>
  <c r="E14" i="13" s="1"/>
  <c r="E47" i="13" l="1"/>
  <c r="K46" i="13"/>
  <c r="H46" i="13"/>
  <c r="J46" i="13"/>
  <c r="E48" i="13"/>
  <c r="E46" i="13" s="1"/>
  <c r="E59" i="13"/>
  <c r="G126" i="13"/>
  <c r="I46" i="13"/>
  <c r="G46" i="13"/>
  <c r="F97" i="12" s="1"/>
  <c r="F48" i="13"/>
  <c r="F35" i="13"/>
  <c r="F34" i="13" s="1"/>
  <c r="E34" i="13"/>
  <c r="K34" i="13"/>
  <c r="J34" i="13"/>
  <c r="I34" i="13"/>
  <c r="H34" i="13"/>
  <c r="G34" i="13"/>
  <c r="E126" i="13" l="1"/>
  <c r="C33" i="10"/>
  <c r="H31" i="16"/>
  <c r="H10" i="16"/>
  <c r="H11" i="16"/>
  <c r="H25" i="16"/>
  <c r="H26" i="16"/>
  <c r="H13" i="16"/>
  <c r="H9" i="16"/>
  <c r="F118" i="13" l="1"/>
  <c r="F117" i="13" s="1"/>
  <c r="E118" i="13"/>
  <c r="E117" i="13" s="1"/>
  <c r="K117" i="13"/>
  <c r="J117" i="13"/>
  <c r="I117" i="13"/>
  <c r="H117" i="13"/>
  <c r="G117" i="13"/>
  <c r="G102" i="13" s="1"/>
  <c r="F110" i="13"/>
  <c r="F109" i="13" s="1"/>
  <c r="E110" i="13"/>
  <c r="E109" i="13" s="1"/>
  <c r="K109" i="13"/>
  <c r="J109" i="13"/>
  <c r="I109" i="13"/>
  <c r="H109" i="13"/>
  <c r="G109" i="13"/>
  <c r="F99" i="13"/>
  <c r="E99" i="13"/>
  <c r="K80" i="13"/>
  <c r="J80" i="13"/>
  <c r="I80" i="13"/>
  <c r="H80" i="13"/>
  <c r="G80" i="13"/>
  <c r="K78" i="13"/>
  <c r="J78" i="13"/>
  <c r="I78" i="13"/>
  <c r="H78" i="13"/>
  <c r="G78" i="13"/>
  <c r="K76" i="13"/>
  <c r="J76" i="13"/>
  <c r="I76" i="13"/>
  <c r="H76" i="13"/>
  <c r="G76" i="13"/>
  <c r="K74" i="13"/>
  <c r="J74" i="13"/>
  <c r="I74" i="13"/>
  <c r="H74" i="13"/>
  <c r="G74" i="13"/>
  <c r="K72" i="13"/>
  <c r="J72" i="13"/>
  <c r="I72" i="13"/>
  <c r="H72" i="13"/>
  <c r="G72" i="13"/>
  <c r="E64" i="13"/>
  <c r="K64" i="13"/>
  <c r="J64" i="13"/>
  <c r="I64" i="13"/>
  <c r="H64" i="13"/>
  <c r="F64" i="13"/>
  <c r="F50" i="13"/>
  <c r="F49" i="13" s="1"/>
  <c r="E50" i="13"/>
  <c r="E49" i="13" s="1"/>
  <c r="K49" i="13"/>
  <c r="J49" i="13"/>
  <c r="I49" i="13"/>
  <c r="H49" i="13"/>
  <c r="G49" i="13"/>
  <c r="F37" i="13"/>
  <c r="F36" i="13" s="1"/>
  <c r="E36" i="13"/>
  <c r="K36" i="13"/>
  <c r="J36" i="13"/>
  <c r="I36" i="13"/>
  <c r="H36" i="13"/>
  <c r="G36" i="13"/>
  <c r="F33" i="13"/>
  <c r="F32" i="13" s="1"/>
  <c r="E33" i="13"/>
  <c r="E32" i="13" s="1"/>
  <c r="K32" i="13"/>
  <c r="J32" i="13"/>
  <c r="I32" i="13"/>
  <c r="H32" i="13"/>
  <c r="G32" i="13"/>
  <c r="F31" i="13"/>
  <c r="F30" i="13" s="1"/>
  <c r="E30" i="13"/>
  <c r="K30" i="13"/>
  <c r="J30" i="13"/>
  <c r="I30" i="13"/>
  <c r="H30" i="13"/>
  <c r="G30" i="13"/>
  <c r="F27" i="13"/>
  <c r="F26" i="13" s="1"/>
  <c r="E26" i="13"/>
  <c r="K26" i="13"/>
  <c r="J26" i="13"/>
  <c r="I26" i="13"/>
  <c r="H26" i="13"/>
  <c r="G26" i="13"/>
  <c r="F19" i="13"/>
  <c r="E19" i="13"/>
  <c r="F18" i="13"/>
  <c r="K17" i="13"/>
  <c r="J17" i="13"/>
  <c r="I17" i="13"/>
  <c r="H17" i="13"/>
  <c r="G17" i="13"/>
  <c r="F16" i="13"/>
  <c r="F15" i="13" s="1"/>
  <c r="E15" i="13"/>
  <c r="K15" i="13"/>
  <c r="J15" i="13"/>
  <c r="I15" i="13"/>
  <c r="H15" i="13"/>
  <c r="G15" i="13"/>
  <c r="F12" i="12" s="1"/>
  <c r="K14" i="13"/>
  <c r="J14" i="13"/>
  <c r="I14" i="13"/>
  <c r="H14" i="13"/>
  <c r="G62" i="13" l="1"/>
  <c r="G97" i="13" s="1"/>
  <c r="H62" i="13"/>
  <c r="H97" i="13" s="1"/>
  <c r="F78" i="13"/>
  <c r="J62" i="13"/>
  <c r="J97" i="13" s="1"/>
  <c r="J96" i="13" s="1"/>
  <c r="K62" i="13"/>
  <c r="K97" i="13" s="1"/>
  <c r="I62" i="13"/>
  <c r="I61" i="13" s="1"/>
  <c r="H102" i="13"/>
  <c r="H101" i="13" s="1"/>
  <c r="H123" i="13" s="1"/>
  <c r="F13" i="8" s="1"/>
  <c r="F12" i="8" s="1"/>
  <c r="F74" i="13"/>
  <c r="F76" i="13"/>
  <c r="J13" i="13"/>
  <c r="J57" i="13" s="1"/>
  <c r="K13" i="13"/>
  <c r="K57" i="13" s="1"/>
  <c r="H13" i="13"/>
  <c r="I13" i="13"/>
  <c r="I57" i="13" s="1"/>
  <c r="G11" i="3" s="1"/>
  <c r="G10" i="3" s="1"/>
  <c r="I102" i="13"/>
  <c r="J102" i="13"/>
  <c r="J101" i="13" s="1"/>
  <c r="J123" i="13" s="1"/>
  <c r="K102" i="13"/>
  <c r="K101" i="13" s="1"/>
  <c r="K123" i="13" s="1"/>
  <c r="K122" i="13" s="1"/>
  <c r="F14" i="13"/>
  <c r="F17" i="13"/>
  <c r="E17" i="13"/>
  <c r="F72" i="13"/>
  <c r="F126" i="13"/>
  <c r="B33" i="10" s="1"/>
  <c r="F80" i="13"/>
  <c r="H57" i="13" l="1"/>
  <c r="F11" i="3" s="1"/>
  <c r="F10" i="3" s="1"/>
  <c r="G12" i="13"/>
  <c r="G57" i="13"/>
  <c r="E11" i="3" s="1"/>
  <c r="I12" i="17"/>
  <c r="I11" i="17" s="1"/>
  <c r="K96" i="13"/>
  <c r="I11" i="3"/>
  <c r="I10" i="3" s="1"/>
  <c r="K125" i="13"/>
  <c r="K124" i="13" s="1"/>
  <c r="H11" i="3"/>
  <c r="H10" i="3" s="1"/>
  <c r="J125" i="13"/>
  <c r="J124" i="13" s="1"/>
  <c r="I97" i="13"/>
  <c r="I96" i="13" s="1"/>
  <c r="H61" i="13"/>
  <c r="F174" i="12"/>
  <c r="F156" i="12"/>
  <c r="K61" i="13"/>
  <c r="F162" i="12"/>
  <c r="J61" i="13"/>
  <c r="F168" i="12"/>
  <c r="G61" i="13"/>
  <c r="F54" i="12"/>
  <c r="H12" i="13"/>
  <c r="J12" i="13"/>
  <c r="K12" i="13"/>
  <c r="E13" i="13"/>
  <c r="E12" i="13" s="1"/>
  <c r="I12" i="13"/>
  <c r="F13" i="13"/>
  <c r="F12" i="13" s="1"/>
  <c r="E102" i="13"/>
  <c r="E12" i="17"/>
  <c r="E97" i="13"/>
  <c r="E96" i="13" s="1"/>
  <c r="H12" i="17"/>
  <c r="H11" i="17" s="1"/>
  <c r="H122" i="13"/>
  <c r="F12" i="17"/>
  <c r="F11" i="17" s="1"/>
  <c r="G101" i="13"/>
  <c r="E62" i="13"/>
  <c r="J122" i="13"/>
  <c r="K56" i="13"/>
  <c r="J56" i="13"/>
  <c r="F101" i="12"/>
  <c r="F47" i="13"/>
  <c r="F46" i="13" s="1"/>
  <c r="F100" i="12"/>
  <c r="F99" i="12"/>
  <c r="I101" i="13"/>
  <c r="I123" i="13" s="1"/>
  <c r="I122" i="13" s="1"/>
  <c r="F102" i="13"/>
  <c r="F59" i="13"/>
  <c r="I13" i="8"/>
  <c r="I12" i="8" s="1"/>
  <c r="H13" i="8"/>
  <c r="H12" i="8" s="1"/>
  <c r="F62" i="13"/>
  <c r="H96" i="13"/>
  <c r="G96" i="13"/>
  <c r="H125" i="13" l="1"/>
  <c r="E101" i="13"/>
  <c r="G123" i="13"/>
  <c r="E123" i="13" s="1"/>
  <c r="H56" i="13"/>
  <c r="G56" i="13"/>
  <c r="E61" i="13"/>
  <c r="Q64" i="13"/>
  <c r="G32" i="10"/>
  <c r="G34" i="10" s="1"/>
  <c r="F97" i="13"/>
  <c r="G12" i="17"/>
  <c r="G11" i="17" s="1"/>
  <c r="F150" i="12"/>
  <c r="F42" i="12"/>
  <c r="F61" i="13"/>
  <c r="E57" i="13"/>
  <c r="E56" i="13" s="1"/>
  <c r="F57" i="13"/>
  <c r="I125" i="13"/>
  <c r="E32" i="10" s="1"/>
  <c r="E34" i="10" s="1"/>
  <c r="E11" i="17"/>
  <c r="G13" i="8"/>
  <c r="G12" i="8" s="1"/>
  <c r="F101" i="13"/>
  <c r="F96" i="12"/>
  <c r="I56" i="13"/>
  <c r="F96" i="13"/>
  <c r="F56" i="13" l="1"/>
  <c r="E13" i="8"/>
  <c r="J13" i="8" s="1"/>
  <c r="J12" i="8" s="1"/>
  <c r="J12" i="17"/>
  <c r="J11" i="17" s="1"/>
  <c r="E10" i="3"/>
  <c r="J11" i="3"/>
  <c r="J10" i="3" s="1"/>
  <c r="G122" i="13"/>
  <c r="E122" i="13" s="1"/>
  <c r="F123" i="13"/>
  <c r="G125" i="13"/>
  <c r="C32" i="10" s="1"/>
  <c r="I124" i="13"/>
  <c r="F32" i="10"/>
  <c r="F34" i="10" s="1"/>
  <c r="H124" i="13"/>
  <c r="D32" i="10"/>
  <c r="D34" i="10" s="1"/>
  <c r="E12" i="8" l="1"/>
  <c r="E125" i="13"/>
  <c r="G124" i="13"/>
  <c r="F124" i="13" s="1"/>
  <c r="F125" i="13"/>
  <c r="B32" i="10" s="1"/>
  <c r="B34" i="10" s="1"/>
  <c r="F122" i="13"/>
  <c r="C34" i="10"/>
  <c r="E124" i="13" l="1"/>
</calcChain>
</file>

<file path=xl/sharedStrings.xml><?xml version="1.0" encoding="utf-8"?>
<sst xmlns="http://schemas.openxmlformats.org/spreadsheetml/2006/main" count="1119" uniqueCount="382">
  <si>
    <t>Приложение № 1</t>
  </si>
  <si>
    <t>Единица измерения</t>
  </si>
  <si>
    <t>1.</t>
  </si>
  <si>
    <t>Единиц</t>
  </si>
  <si>
    <t>2018 год</t>
  </si>
  <si>
    <t>2019 год</t>
  </si>
  <si>
    <t>Приложение № 2</t>
  </si>
  <si>
    <t xml:space="preserve">Муниципальный заказчик подпрограммы       </t>
  </si>
  <si>
    <t xml:space="preserve">Расходы (тыс. рублей)                                   </t>
  </si>
  <si>
    <t xml:space="preserve">2018 год       </t>
  </si>
  <si>
    <t xml:space="preserve">2019 год       </t>
  </si>
  <si>
    <t>Итого</t>
  </si>
  <si>
    <t>Средства бюджета Московской области</t>
  </si>
  <si>
    <t xml:space="preserve">Главный распорядитель бюджетных средств     </t>
  </si>
  <si>
    <t>Источник финансирования</t>
  </si>
  <si>
    <t>Источники  финансирования    подпрограммы по  годам реализации и  главным распорядителям   бюджетных средств, в том числе по годам:</t>
  </si>
  <si>
    <t>Приложение № 3</t>
  </si>
  <si>
    <t>Приложение № 5</t>
  </si>
  <si>
    <t>Приложение № 6</t>
  </si>
  <si>
    <t>«Обеспечивающая подпрограмма»</t>
  </si>
  <si>
    <t xml:space="preserve">  </t>
  </si>
  <si>
    <t>Координатор муниципальной программы</t>
  </si>
  <si>
    <t>Цель муниципальной программы</t>
  </si>
  <si>
    <t>Перечень подпрограмм</t>
  </si>
  <si>
    <t>в том числе по годам:</t>
  </si>
  <si>
    <t>Расходы (тыс. рублей)</t>
  </si>
  <si>
    <t>Всего</t>
  </si>
  <si>
    <t>Эксплуатационные расходы, возникающие в результате реализации мероприятия</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</si>
  <si>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</si>
  <si>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</si>
  <si>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</si>
  <si>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 xml:space="preserve">Итого         </t>
  </si>
  <si>
    <t>1.1.</t>
  </si>
  <si>
    <t>1.2.</t>
  </si>
  <si>
    <t>1.3.</t>
  </si>
  <si>
    <t>Итого по подпрограмме:</t>
  </si>
  <si>
    <t>Итого:</t>
  </si>
  <si>
    <t>ИТОГО ПО ПРОГРАММЕ:</t>
  </si>
  <si>
    <t xml:space="preserve">Мероприятия 
по          
реализации  
подпрограммы
</t>
  </si>
  <si>
    <t xml:space="preserve">Источники     
финансирования
</t>
  </si>
  <si>
    <t xml:space="preserve">Срок       
исполнения 
мероприятия
</t>
  </si>
  <si>
    <t xml:space="preserve">Всего 
(тыс. 
руб.) 
</t>
  </si>
  <si>
    <t xml:space="preserve">Ответственный
за выполнение
мероприятия  
программы (подпрограммы) 
</t>
  </si>
  <si>
    <t xml:space="preserve">Результаты  
выполнения  
мероприятий  программы
(подпрограммы)
</t>
  </si>
  <si>
    <t xml:space="preserve">N  П/П </t>
  </si>
  <si>
    <t xml:space="preserve">Средства  бюджета Московской области    </t>
  </si>
  <si>
    <t>2</t>
  </si>
  <si>
    <t>МЕТОДИКА РАСЧЕТА ЗНАЧЕНИЙ ПОКАЗАТЕЛЕЙ</t>
  </si>
  <si>
    <t xml:space="preserve"> п/п</t>
  </si>
  <si>
    <t>Наименование показателей</t>
  </si>
  <si>
    <t>Определение</t>
  </si>
  <si>
    <t>Значения базовых показателей</t>
  </si>
  <si>
    <t xml:space="preserve">2019 год </t>
  </si>
  <si>
    <t xml:space="preserve">Всего </t>
  </si>
  <si>
    <t>Источники финансирования муниципальной программы</t>
  </si>
  <si>
    <t>Внебюджетные источники</t>
  </si>
  <si>
    <t xml:space="preserve">Подпрограмма 1. «Создание условий для развития физической культуры и спорта» </t>
  </si>
  <si>
    <t>Источники финансирования подпрограммы по годам реализации и главным распорядителям бюджетных средств, в том числе по годам:</t>
  </si>
  <si>
    <t>2.1.</t>
  </si>
  <si>
    <t xml:space="preserve">1.  </t>
  </si>
  <si>
    <t>Приложение № 7</t>
  </si>
  <si>
    <t>Подпрограмма 1 «Создание условий для развития физической культуры и спорта»</t>
  </si>
  <si>
    <t xml:space="preserve"> 1.  </t>
  </si>
  <si>
    <t>В пределах выделенных средств</t>
  </si>
  <si>
    <t>ПАСПОРТ ПОДПРОГРАММЫ 1</t>
  </si>
  <si>
    <t>Приложение к Постановлению</t>
  </si>
  <si>
    <t>Московской области</t>
  </si>
  <si>
    <r>
      <rPr>
        <b/>
        <sz val="12"/>
        <color rgb="FF000000"/>
        <rFont val="Arial"/>
        <family val="2"/>
        <charset val="204"/>
      </rPr>
      <t>Подпрограмма 1.</t>
    </r>
    <r>
      <rPr>
        <sz val="12"/>
        <color rgb="FF000000"/>
        <rFont val="Arial"/>
        <family val="2"/>
        <charset val="204"/>
      </rPr>
      <t xml:space="preserve"> «Создание условий для развития физической культуры и спорта»;</t>
    </r>
  </si>
  <si>
    <r>
      <rPr>
        <b/>
        <sz val="10"/>
        <color theme="1"/>
        <rFont val="Arial"/>
        <family val="2"/>
        <charset val="204"/>
      </rPr>
      <t>Мероприятие 2.1.</t>
    </r>
    <r>
      <rPr>
        <sz val="10"/>
        <color theme="1"/>
        <rFont val="Arial"/>
        <family val="2"/>
        <charset val="204"/>
      </rPr>
      <t xml:space="preserve">
Ввод в эксплуатацию физкультурно-оздоровительных комплексов и плоскостных сооружений
</t>
    </r>
  </si>
  <si>
    <t>Муниципальное бюджетное  учреждение Рузского городского округа "Спортивная школа Руза"</t>
  </si>
  <si>
    <t>Средства бюджета  Рузского городского округа</t>
  </si>
  <si>
    <t>МКУ РГО «Комитет по физической культуре и спорту»</t>
  </si>
  <si>
    <t>1.4.</t>
  </si>
  <si>
    <t>1.5.</t>
  </si>
  <si>
    <t>1.6.</t>
  </si>
  <si>
    <t>1.7.</t>
  </si>
  <si>
    <r>
      <rPr>
        <b/>
        <sz val="12"/>
        <color rgb="FF000000"/>
        <rFont val="Arial"/>
        <family val="2"/>
        <charset val="204"/>
      </rPr>
      <t>Подпрограмма 2.</t>
    </r>
    <r>
      <rPr>
        <sz val="12"/>
        <color rgb="FF000000"/>
        <rFont val="Arial"/>
        <family val="2"/>
        <charset val="204"/>
      </rPr>
      <t xml:space="preserve"> «Подготовка спортивного резерва Рузского городского округа»;</t>
    </r>
  </si>
  <si>
    <r>
      <rPr>
        <b/>
        <sz val="12"/>
        <color rgb="FF000000"/>
        <rFont val="Arial"/>
        <family val="2"/>
        <charset val="204"/>
      </rPr>
      <t>Подпрограмма 3.</t>
    </r>
    <r>
      <rPr>
        <sz val="12"/>
        <color rgb="FF000000"/>
        <rFont val="Arial"/>
        <family val="2"/>
        <charset val="204"/>
      </rPr>
      <t xml:space="preserve"> «Обеспечивающая подпрограмма».</t>
    </r>
  </si>
  <si>
    <t>Средства бюджета Рузского городского округа</t>
  </si>
  <si>
    <t>Подпрограмма 2. «Подготовка спортивного резерва Рузского городского округа»</t>
  </si>
  <si>
    <t xml:space="preserve"> «Подготовка спортивного резерва Рузского городского округа»</t>
  </si>
  <si>
    <t>ПАСПОРТ ПОДПРОГРАММЫ 2</t>
  </si>
  <si>
    <t xml:space="preserve">Подпрограмма 2. «Подготовка спортивного резерва Рузского городского округа»
</t>
  </si>
  <si>
    <t>ПЕРЕЧЕНЬ МЕРОПРИЯТИЙ МУНИЦИПАЛЬНОЙ ПРОГРАММЫ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</si>
  <si>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</si>
  <si>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</si>
  <si>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</si>
  <si>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</si>
  <si>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Средства     бюджета Рузского городского округа</t>
  </si>
  <si>
    <t>МКУ РГО "Комитет по физической культуре и спорту"</t>
  </si>
  <si>
    <t>Средства бюджета Рузского  городского округа</t>
  </si>
  <si>
    <t xml:space="preserve">Средства  бюджета Рузского   городского округа    </t>
  </si>
  <si>
    <t xml:space="preserve">Средства  бюджета Рузского   городского округа   </t>
  </si>
  <si>
    <r>
      <rPr>
        <b/>
        <sz val="12"/>
        <color theme="1"/>
        <rFont val="Arial"/>
        <family val="2"/>
        <charset val="204"/>
      </rPr>
      <t>7. Финансирование Муниципальной программы</t>
    </r>
    <r>
      <rPr>
        <sz val="12"/>
        <color theme="1"/>
        <rFont val="Arial"/>
        <family val="2"/>
        <charset val="204"/>
      </rPr>
      <t xml:space="preserve">
Финансирование Муниципальной программы планируется с использованием различных уровней бюджетной системы Российской Федерации. Информация об объемах финансовых средств, необходимых для реализации Муниципальной программы, приведена в паспорте Муниципальной программы. Обоснование объемов финансовых ресурсов, необходимых для реализации мероприятий, предусмотренных Муниципальной программой, приведено в приложении № 6 Муниципальной программы. </t>
    </r>
  </si>
  <si>
    <t>2020 год</t>
  </si>
  <si>
    <t>2021 год</t>
  </si>
  <si>
    <t>2022 год</t>
  </si>
  <si>
    <t xml:space="preserve">2020 год       </t>
  </si>
  <si>
    <t xml:space="preserve">2021 год       </t>
  </si>
  <si>
    <t xml:space="preserve">2022 год       </t>
  </si>
  <si>
    <t xml:space="preserve">2020 год </t>
  </si>
  <si>
    <t xml:space="preserve">2021 год </t>
  </si>
  <si>
    <t xml:space="preserve">2022 год </t>
  </si>
  <si>
    <t>Подпрограмма 3 «Обеспечивающая подпрограмма»</t>
  </si>
  <si>
    <t>2018-2022 г</t>
  </si>
  <si>
    <r>
      <rPr>
        <b/>
        <sz val="12"/>
        <color rgb="FF000000"/>
        <rFont val="Arial"/>
        <family val="2"/>
        <charset val="204"/>
      </rPr>
      <t>О</t>
    </r>
    <r>
      <rPr>
        <sz val="12"/>
        <color rgb="FF000000"/>
        <rFont val="Arial"/>
        <family val="2"/>
        <charset val="204"/>
      </rPr>
      <t xml:space="preserve">беспечение возможностей жителям Рузского городского округа систематически заниматься физической культурой и спортом;                                                                                                                                           </t>
    </r>
    <r>
      <rPr>
        <b/>
        <sz val="12"/>
        <color rgb="FF000000"/>
        <rFont val="Arial"/>
        <family val="2"/>
        <charset val="204"/>
      </rPr>
      <t>С</t>
    </r>
    <r>
      <rPr>
        <sz val="12"/>
        <color rgb="FF000000"/>
        <rFont val="Arial"/>
        <family val="2"/>
        <charset val="204"/>
      </rPr>
      <t xml:space="preserve">оздание условий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занятием физической культурой и спортом;                                                       </t>
    </r>
    <r>
      <rPr>
        <b/>
        <sz val="12"/>
        <color rgb="FF000000"/>
        <rFont val="Arial"/>
        <family val="2"/>
        <charset val="204"/>
      </rPr>
      <t>П</t>
    </r>
    <r>
      <rPr>
        <sz val="12"/>
        <color rgb="FF000000"/>
        <rFont val="Arial"/>
        <family val="2"/>
        <charset val="204"/>
      </rPr>
      <t xml:space="preserve">одготовка спортивного резерва Рузского городского округа;
</t>
    </r>
    <r>
      <rPr>
        <b/>
        <sz val="12"/>
        <color rgb="FF000000"/>
        <rFont val="Arial"/>
        <family val="2"/>
        <charset val="204"/>
      </rPr>
      <t>Р</t>
    </r>
    <r>
      <rPr>
        <sz val="12"/>
        <color rgb="FF000000"/>
        <rFont val="Arial"/>
        <family val="2"/>
        <charset val="204"/>
      </rPr>
      <t xml:space="preserve">азвитие спорта высших достижений Рузского городского округа;
</t>
    </r>
    <r>
      <rPr>
        <b/>
        <sz val="12"/>
        <color rgb="FF000000"/>
        <rFont val="Arial"/>
        <family val="2"/>
        <charset val="204"/>
      </rPr>
      <t>П</t>
    </r>
    <r>
      <rPr>
        <sz val="12"/>
        <color rgb="FF000000"/>
        <rFont val="Arial"/>
        <family val="2"/>
        <charset val="204"/>
      </rPr>
      <t xml:space="preserve">овышение качества жизни население Рузского городского округа, путём развития услуг в сфере физической культуры и спорта;
</t>
    </r>
    <r>
      <rPr>
        <b/>
        <sz val="12"/>
        <color rgb="FF000000"/>
        <rFont val="Arial"/>
        <family val="2"/>
        <charset val="204"/>
      </rPr>
      <t>О</t>
    </r>
    <r>
      <rPr>
        <sz val="12"/>
        <color rgb="FF000000"/>
        <rFont val="Arial"/>
        <family val="2"/>
        <charset val="204"/>
      </rPr>
      <t xml:space="preserve">беспечение эффективного финансового, информационного, методического и кадрового сопровождения деятельности организаций в сфере физической культуры и спорта Рузского городского округа.
</t>
    </r>
  </si>
  <si>
    <t>Приложение № 4</t>
  </si>
  <si>
    <t>ПАСПОРТ ПОДПРОГРАММЫ 3</t>
  </si>
  <si>
    <t>1.8.</t>
  </si>
  <si>
    <t>1.9.</t>
  </si>
  <si>
    <t xml:space="preserve">Средства бюджета  Рузского городского округа      </t>
  </si>
  <si>
    <t xml:space="preserve">МУНИЦИПАЛЬНАЯ ПРОГРАММА РУЗСКОГО ГОРОДСКОГО ОКРУГА  </t>
  </si>
  <si>
    <t>ПАСПОРТ МУНИЦИПАЛЬНОЙ ПРОГРАММЫ РУЗСКОГО ГОРОДСКОГО ОКРУГА</t>
  </si>
  <si>
    <t>Муниципальное казенное учреждение Рузского городского округа "Комитет по физической культуре и спорту"</t>
  </si>
  <si>
    <t xml:space="preserve"> к муниципальной программе Рузского городского округа «Развитие физической культуры и спорта, формирование здорового </t>
  </si>
  <si>
    <t>ПЛАНИРУЕМЫЕ РЕЗУЛЬТАТЫ РЕАЛИЗАЦИИ МУНИЦИПАЛЬНОЙ ПРОГРАММЫ РУЗСКОГО ГОРОДСКОГО ОКРУГА</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</si>
  <si>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</si>
  <si>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t xml:space="preserve">Основное мероприятие 1. Развитие системы подготовки спортивного резерва Рузского городского округа
</t>
  </si>
  <si>
    <t>"Развитие физической культуры и спорта, формирование здорового образа жизни населения в Рузском городском округе" на 2018 – 2022 годы</t>
  </si>
  <si>
    <t>Муниципальный заказчик  программы</t>
  </si>
  <si>
    <t xml:space="preserve">Заместитель главы администрации Рузского городского округа  И.А. Шиломаева </t>
  </si>
  <si>
    <r>
      <rPr>
        <b/>
        <sz val="12"/>
        <color theme="1"/>
        <rFont val="Arial"/>
        <family val="2"/>
        <charset val="204"/>
      </rPr>
      <t>8. Методика расчета значений показателей</t>
    </r>
    <r>
      <rPr>
        <sz val="12"/>
        <color theme="1"/>
        <rFont val="Arial"/>
        <family val="2"/>
        <charset val="204"/>
      </rPr>
      <t xml:space="preserve">
эффективности реализации Муниципальной программы
Методика расчета значений показателей эффективности реализаци </t>
    </r>
    <r>
      <rPr>
        <sz val="12"/>
        <rFont val="Arial"/>
        <family val="2"/>
        <charset val="204"/>
      </rPr>
      <t xml:space="preserve">муниципальной </t>
    </r>
    <r>
      <rPr>
        <sz val="12"/>
        <color theme="1"/>
        <rFont val="Arial"/>
        <family val="2"/>
        <charset val="204"/>
      </rPr>
      <t>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 (приложение № 8 к Программе).</t>
    </r>
  </si>
  <si>
    <t>образа жизни населения Рузского городского округа" на 2018 – 2022 г.</t>
  </si>
  <si>
    <t>образа жизни населения Рузского городского округа» на 2018 – 2022 г.</t>
  </si>
  <si>
    <r>
      <t>образа жизни населения Рузского</t>
    </r>
    <r>
      <rPr>
        <sz val="12"/>
        <rFont val="Arial"/>
        <family val="2"/>
        <charset val="204"/>
      </rPr>
      <t xml:space="preserve"> </t>
    </r>
    <r>
      <rPr>
        <sz val="10"/>
        <rFont val="Arial"/>
        <family val="2"/>
        <charset val="204"/>
      </rPr>
      <t xml:space="preserve"> городского округа» на 2018 – 2022 г.</t>
    </r>
  </si>
  <si>
    <t xml:space="preserve">Всего:                                        в том числе:   </t>
  </si>
  <si>
    <t xml:space="preserve">Всего:                           в том числе: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</si>
  <si>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</si>
  <si>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 xml:space="preserve">Всего:                          в том числе:  </t>
  </si>
  <si>
    <r>
      <t>образа жизни населения Рузского</t>
    </r>
    <r>
      <rPr>
        <sz val="12"/>
        <color theme="1"/>
        <rFont val="Arial"/>
        <family val="2"/>
        <charset val="204"/>
      </rPr>
      <t xml:space="preserve"> </t>
    </r>
    <r>
      <rPr>
        <sz val="10"/>
        <color theme="1"/>
        <rFont val="Arial"/>
        <family val="2"/>
        <charset val="204"/>
      </rPr>
      <t>городского округа» на 2018 – 2022 г.</t>
    </r>
  </si>
  <si>
    <t>№ п/п</t>
  </si>
  <si>
    <t xml:space="preserve">Планируемые результаты реализации муниципальной программы </t>
  </si>
  <si>
    <t>Тип показателя</t>
  </si>
  <si>
    <t>Номер основного мероприятия в перечне мероприятий программы (подпрограммы)</t>
  </si>
  <si>
    <t>Приложение № 8</t>
  </si>
  <si>
    <t>Планируемое значение  по годам реализации</t>
  </si>
  <si>
    <t>Базовое значение на начало реализации программы (подпрограммы)</t>
  </si>
  <si>
    <t>Процент %</t>
  </si>
  <si>
    <t>Доля жителей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населения, принявшего участия в сдаче нормативов Всероссийского физкультурно-спортивного комплекса «Готов к труду и обороне» (ГТО)</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</si>
  <si>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</si>
  <si>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Фактическая обеспеченность населения Московской области объектами спорта (единовременная пропускная способность объектов спорта) на 10 000 населения</t>
  </si>
  <si>
    <t>Количество плоскостных спортивных сооружений, на которых проведен капитальный ремонт</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</si>
  <si>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</si>
  <si>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t>
  </si>
  <si>
    <t>1.10.</t>
  </si>
  <si>
    <t>1.11.</t>
  </si>
  <si>
    <t>1.12.</t>
  </si>
  <si>
    <t>1.13.</t>
  </si>
  <si>
    <t>1.14.</t>
  </si>
  <si>
    <t>1.15.</t>
  </si>
  <si>
    <t xml:space="preserve">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t>
  </si>
  <si>
    <t>человек на 10 000 населения</t>
  </si>
  <si>
    <t xml:space="preserve">Дт = Чзт / Чнт x 100, где: 
Дт - доля граждан Российской Федерации, занимающихся физической культурой и спортом по месту работы;
Чзт - численность граждан, занимающихся физической культурой и спортом по месту работы, согласно данным федерального статистического наблюдения по форме № 1-ФК (пункт 47.1 Федерального плана статистических работ);
Чнт - численность населения, занятого в экономике по данным Федеральной службы государственной статистики
</t>
  </si>
  <si>
    <t xml:space="preserve">Процент% </t>
  </si>
  <si>
    <t>Человек на 10 000 населения</t>
  </si>
  <si>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</si>
  <si>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Мероприятие 1.2.</t>
    </r>
    <r>
      <rPr>
        <sz val="10"/>
        <color theme="1"/>
        <rFont val="Arial"/>
        <family val="2"/>
        <charset val="204"/>
      </rPr>
      <t xml:space="preserve"> Укрепление материально-технической базы центра тестирования ГТО.</t>
    </r>
  </si>
  <si>
    <t xml:space="preserve">МБУ Физической культуры и спорта Рузского городского округа </t>
  </si>
  <si>
    <t xml:space="preserve">МКУ РГО "Комитет по физической культуре и спорту", МБУ Физической культуры и спорта Рузского городского округа </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</si>
  <si>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</si>
  <si>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r>
      <rPr>
        <b/>
        <sz val="12"/>
        <color theme="1"/>
        <rFont val="Arial"/>
        <family val="2"/>
        <charset val="204"/>
      </rPr>
      <t>Подпрограмма 1. «Создание условий для развития физической культуры и спорта».</t>
    </r>
    <r>
      <rPr>
        <sz val="12"/>
        <color theme="1"/>
        <rFont val="Arial"/>
        <family val="2"/>
        <charset val="204"/>
      </rPr>
      <t xml:space="preserve">
Подпрограмма направлена на обеспечение динамичного развития сферы физической культуры и спорта и содержит описание конкретных шагов, способствующих вовлечению жителей региона в систематические занятия физической культурой и спортом, созданию условий для занятий спортом инвалидов и лиц с ограниченными возможностями здоровья, развитию спортивной инфраструктуры региона, совершенствованию системы социальной поддержки спортсменов, тренеров и специалистов, работающих в сфере физической культуры и спорта. Создание условий по формированию у молодежи потребностей к занятию физической культурой и спортом, здоровому образу жизни, а также развитию физической культуры и спорта . Создание благоприятной среды для укрепления здоровья населения путем развития инфраструктуры спорта.  Популяризация массового спорта. Приобщение различных слоев населения к регулярным занятиям физической культурой и спортом.
</t>
    </r>
    <r>
      <rPr>
        <b/>
        <sz val="12"/>
        <color theme="1"/>
        <rFont val="Arial"/>
        <family val="2"/>
        <charset val="204"/>
      </rPr>
      <t xml:space="preserve">Подпрограмма 2. «Подготовка спортивного резерва Рузского городского округа».                                                                                                                            </t>
    </r>
    <r>
      <rPr>
        <sz val="12"/>
        <color theme="1"/>
        <rFont val="Arial"/>
        <family val="2"/>
        <charset val="204"/>
      </rPr>
      <t xml:space="preserve">                                Обеспечение условий для развития на территории</t>
    </r>
    <r>
      <rPr>
        <b/>
        <sz val="12"/>
        <color theme="1"/>
        <rFont val="Arial"/>
        <family val="2"/>
        <charset val="204"/>
      </rPr>
      <t xml:space="preserve">  </t>
    </r>
    <r>
      <rPr>
        <sz val="12"/>
        <color theme="1"/>
        <rFont val="Arial"/>
        <family val="2"/>
        <charset val="204"/>
      </rPr>
      <t>Рузского городского округа</t>
    </r>
    <r>
      <rPr>
        <b/>
        <sz val="12"/>
        <color theme="1"/>
        <rFont val="Arial"/>
        <family val="2"/>
        <charset val="204"/>
      </rPr>
      <t xml:space="preserve"> </t>
    </r>
    <r>
      <rPr>
        <sz val="12"/>
        <color theme="1"/>
        <rFont val="Arial"/>
        <family val="2"/>
        <charset val="204"/>
      </rPr>
      <t xml:space="preserve"> спортивной школы.  Две основные задачи - воспитание здорового подрастающего поколения и подготовка резерва для спорта высших достижений.
</t>
    </r>
    <r>
      <rPr>
        <b/>
        <sz val="12"/>
        <color theme="1"/>
        <rFont val="Arial"/>
        <family val="2"/>
        <charset val="204"/>
      </rPr>
      <t>Подпрограмма 3. «Обеспечивающая подпрограмма».</t>
    </r>
    <r>
      <rPr>
        <sz val="12"/>
        <color theme="1"/>
        <rFont val="Arial"/>
        <family val="2"/>
        <charset val="204"/>
      </rPr>
      <t xml:space="preserve">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 развитие социального партнерства в деятельности Комитета по физической культуре спорту.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
- повышению охвата населения массовыми физкультурно-спортивными мероприятиями. Отмечена ярко выраженная положительная динамика роста числа жителей, систематически занимающихся физической культурой и спортом. Так численность лиц, систематически занимающихся физической культурой и спортом в Рузском городском округе, за 2017 год составила 38,5 % населения района.
- увеличению числа и повышению уровня доступности спортивных объектов в первую очередь в  Рузском городском округе, имеющих  обеспеченность спортивными сооружениями. В настоящее время в Рузском горордском округе имеется 203 спортивных сооружений (в том числе спортивных залов - 36, плоскостных спортивных сооружений – 120, плавательных бассейнов- 8, 39- прочих сооружений). 
При существующей динамике роста положительных результатов в развитии сферы физической культуры и спорта Рузского городского округа остаются нерешенными следующие проблемы: количество занимающихся физической культурой и спортом необходимо довести до показателя в 38 процентов; отмечается недостаточная вовлеченность в систематические занятия физической культурой и спортом отдельных категорий граждан (людей с ограниченными возможностями здоровья, инвалидов, пенсионеров), в том числе в связи с отсутствием на спортивных объектах необходимых для них условий; наличии хорошей обеспеченности спортивными объектами в Рузском районе связанно с размещением федеральных и ведомственных спортивных сооружений, где население не имеет свободного доступа для занятия спортом на данных объектах; большая часть спортивных сооружений требует модернизации и реконструкции; недостаточная информированность населения о спортивных мероприятиях, отсутствие единого информационного «спортивного поля»; недостаточное количество штатных работников отрасли физической культуры и спорта.
Детальное описание состояния и перспектив развития физической культуры и спорта в Рузском районе приведено в Подпрограмме «Создание условий для развития физической культуры и спорта».   Характеристика основных мероприятий Программы приведена в перечнях мероприятий подпрограмм в приложении № 7 к Программе. Мероприятия сгруппированы в соответствии с задачами Программы.</t>
    </r>
  </si>
  <si>
    <r>
      <rPr>
        <b/>
        <sz val="12"/>
        <color theme="1"/>
        <rFont val="Arial"/>
        <family val="2"/>
        <charset val="204"/>
      </rPr>
      <t>2. Оценка результатов реализации Программы</t>
    </r>
    <r>
      <rPr>
        <sz val="12"/>
        <color theme="1"/>
        <rFont val="Arial"/>
        <family val="2"/>
        <charset val="204"/>
      </rPr>
      <t xml:space="preserve">
Система   показателей эффективности реализации Программы приведена в приложении №2 к Программе.
Состав показателей эффективности реализации Программы увязан с основными мероприятиями и позволяет оценить ожидаемые результаты и эффективность ее реализации на период до 2022 года.
</t>
    </r>
  </si>
  <si>
    <r>
      <rPr>
        <b/>
        <sz val="12"/>
        <color theme="1"/>
        <rFont val="Arial"/>
        <family val="2"/>
        <charset val="204"/>
      </rPr>
      <t xml:space="preserve">3. Прогноз развития ситуации в ходе реализации муниципальной программы
  </t>
    </r>
    <r>
      <rPr>
        <sz val="12"/>
        <color theme="1"/>
        <rFont val="Arial"/>
        <family val="2"/>
        <charset val="204"/>
      </rPr>
      <t xml:space="preserve">
Основными результатами реализации муниципальной программы станут:
1. В сфере физической культуры и спорта: обеспечение возможностей жителям Рузского городского округа систематически заниматься физической культурой и спортом, в том числе:
- увеличение числа жителей Рузского городского округа, вовлеченных в систематические занятия физической культурой и спортом,</t>
    </r>
    <r>
      <rPr>
        <sz val="12"/>
        <rFont val="Arial"/>
        <family val="2"/>
        <charset val="204"/>
      </rPr>
      <t xml:space="preserve"> к 2022 года до 27 777  человек</t>
    </r>
    <r>
      <rPr>
        <sz val="12"/>
        <color theme="1"/>
        <rFont val="Arial"/>
        <family val="2"/>
        <charset val="204"/>
      </rPr>
      <t xml:space="preserve"> ;
- Доля учащихся и студентов, систематически занимающихся физической культурой и спорта, в общей численности учащихся и студентов к 2022 году до 87 %;
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
</t>
    </r>
    <r>
      <rPr>
        <b/>
        <sz val="12"/>
        <color theme="1"/>
        <rFont val="Arial"/>
        <family val="2"/>
        <charset val="204"/>
      </rPr>
      <t xml:space="preserve">4. Перечень подпрограмм муниципальной программы
</t>
    </r>
    <r>
      <rPr>
        <sz val="12"/>
        <color theme="1"/>
        <rFont val="Arial"/>
        <family val="2"/>
        <charset val="204"/>
      </rPr>
      <t xml:space="preserve">
В состав муниципальной программы входят следующие подпрограммы:
Подпрограмма 1. «Создание условий для развития физической культуры и спорта»;
Подпрограмма 2. «Подготовка спортивного резерва Рузского городского округа»                                           
Подпрограмма 3. «Обеспечивающая подпрограмма».
</t>
    </r>
    <r>
      <rPr>
        <b/>
        <sz val="12"/>
        <color theme="1"/>
        <rFont val="Arial"/>
        <family val="2"/>
        <charset val="204"/>
      </rPr>
      <t>5. Цель  муниципальной программы</t>
    </r>
    <r>
      <rPr>
        <sz val="12"/>
        <color theme="1"/>
        <rFont val="Arial"/>
        <family val="2"/>
        <charset val="204"/>
      </rPr>
      <t xml:space="preserve">
В соответствии с указанными выше основными направлениями реализации Муниципальной программы сформулированы следующие основные цели:
1. Обеспечение возможностей жителям Рузского городского округа систематически заниматься физической культурой и спортом.
Достижению указанной цели будет способствовать выполнение следующих задач:
1.1 увеличение числа жителей Рузского городского округа, систематически занимающихся физической культурой и спортом;
1.2 реализация государственной системы подготовленности различных возрастных групп населения, сдача нормативов физкультурного комплекса ГТО.
1.3 увеличение фактической обеспеченности Рузского городского округа объектами спорта и повышение эффективности их использования;
1.4 пропаганда физической культуры и спорта     
</t>
    </r>
  </si>
  <si>
    <r>
      <rPr>
        <b/>
        <sz val="12"/>
        <color theme="1"/>
        <rFont val="Arial"/>
        <family val="2"/>
        <charset val="204"/>
      </rPr>
      <t>6. Обобщённая характеристика мероприятий муниципальной программы с обоснованием необходимости их осуществления</t>
    </r>
    <r>
      <rPr>
        <sz val="12"/>
        <color theme="1"/>
        <rFont val="Arial"/>
        <family val="2"/>
        <charset val="204"/>
      </rPr>
      <t xml:space="preserve">
Мероприятия Муниципальной программы представляют собой совокупность мероприятий, входящих в состав подпрограмм.
Внутри подпрограмм Муниципальной программы мероприятия сгруппированы исходя из принципа соотнесения с показателем (задачей), достижению которого способствует их выполнение.
Перечни мероприятий приведены в соответствующих подпрограммах Муниципальной программы. (Приложение № 7 к Программе).             
</t>
    </r>
  </si>
  <si>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</si>
  <si>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</si>
  <si>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Основное мероприятие 1. Вовлечение жителей Рузского городского округа, в систематические занятия физической культурой и спортом.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</si>
  <si>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</si>
  <si>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t>Средства Бюджета Рузского городского округа</t>
  </si>
  <si>
    <r>
      <rPr>
        <b/>
        <sz val="12"/>
        <color theme="1"/>
        <rFont val="Arial"/>
        <family val="2"/>
        <charset val="204"/>
      </rPr>
      <t xml:space="preserve">9. Порядок взаимодействия ответственного за выполнение мероприятия подпрограммы с заказчиком Муниципальной программы                                                                                                                                                                                  </t>
    </r>
    <r>
      <rPr>
        <sz val="12"/>
        <color theme="1"/>
        <rFont val="Arial"/>
        <family val="2"/>
        <charset val="204"/>
      </rPr>
      <t xml:space="preserve">Координатор Программы - заместитель главы администрации Рузского городского округа И.А. Шиломаева. </t>
    </r>
    <r>
      <rPr>
        <b/>
        <sz val="12"/>
        <color theme="1"/>
        <rFont val="Arial"/>
        <family val="2"/>
        <charset val="204"/>
      </rPr>
      <t xml:space="preserve">
</t>
    </r>
    <r>
      <rPr>
        <sz val="12"/>
        <color theme="1"/>
        <rFont val="Arial"/>
        <family val="2"/>
        <charset val="204"/>
      </rPr>
      <t xml:space="preserve">Ответственный за выполнение мероприятия муниципальной программы (подпрограммы) – Комитет по физической культуре и спорту. Проект муниципальной программы согласовывается с Отделом правового обеспечения, Финансовым Управлением, Управлением экономического развития и АПК, Контрольно-счетной палатой Рузского городского округа. Сформированный проект утверждается </t>
    </r>
    <r>
      <rPr>
        <sz val="12"/>
        <rFont val="Arial"/>
        <family val="2"/>
        <charset val="204"/>
      </rPr>
      <t>Постановлением Главы администрации</t>
    </r>
    <r>
      <rPr>
        <sz val="12"/>
        <color theme="1"/>
        <rFont val="Arial"/>
        <family val="2"/>
        <charset val="204"/>
      </rPr>
      <t xml:space="preserve"> Рузского городского округа. </t>
    </r>
    <r>
      <rPr>
        <sz val="12"/>
        <rFont val="Arial"/>
        <family val="2"/>
        <charset val="204"/>
      </rPr>
      <t xml:space="preserve">МКУ РГО "Комитет по физической культуре и спорту", является разработчиком Муниципальной программы и организует текущее управление реализацией Муниципальной программы и взаимодействие с ответственными за выполнение мероприятий Муниципальной программы. </t>
    </r>
    <r>
      <rPr>
        <sz val="12"/>
        <color theme="1"/>
        <rFont val="Arial"/>
        <family val="2"/>
        <charset val="204"/>
      </rPr>
      <t xml:space="preserve">Ответственные за выполнение мероприятий Муниципальной программы: участвуют в обсуждении вопросов, связанных с реализацией и финансированием Муниципальной программы; получают средства бюджета Рузского городского округа , предусмотренные на реализацию мероприятий Муниципальной программы, и обеспечивают их целевое использование; обеспечивают контроль за выполнением мероприятий Муниципальной программы; готовят и представляют администрации Рузского городского округа  отчеты о реализации мероприятий Муниципальной программы. </t>
    </r>
  </si>
  <si>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</si>
  <si>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Выполнение муниципального заданияМБУ в установленных объемах, без нарушения  и с отсутствием обоснованных жалоб со стороны потребителей услуг</t>
  </si>
  <si>
    <t xml:space="preserve">
Приобретение  (изготовление) основных средств,спортивного инвентаря для принятия норм ГТО
</t>
  </si>
  <si>
    <t>Приобретение  (изготовление) основных средств,спортивного инвентаря</t>
  </si>
  <si>
    <t>Профессиональная подготовка, переподготовка и повышение квалификации сотрудников</t>
  </si>
  <si>
    <t>Прохождение медицинского осмотра, специальная оценка условий труда, мероприятий  направленных на улучшение условий и охраны труда.</t>
  </si>
  <si>
    <t>Участия юных спортсменов в межрайонных, региональных соревнованиях, первенствах, турнирах,ЦФО.</t>
  </si>
  <si>
    <t>Приобретение спортивного инвентаря, оборудования, экипировки</t>
  </si>
  <si>
    <r>
      <rPr>
        <b/>
        <sz val="10"/>
        <color theme="1"/>
        <rFont val="Arial"/>
        <family val="2"/>
        <charset val="204"/>
      </rPr>
      <t>Мероприятие 1.9</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
</t>
    </r>
  </si>
  <si>
    <t>2.2.</t>
  </si>
  <si>
    <t>Приобретение основных средств  с заключением контрактов и договоров.</t>
  </si>
  <si>
    <r>
      <t xml:space="preserve">Мероприятие 1.7.
</t>
    </r>
    <r>
      <rPr>
        <sz val="10"/>
        <color theme="1"/>
        <rFont val="Arial"/>
        <family val="2"/>
        <charset val="204"/>
      </rPr>
      <t>Подготовка к отопительному сезону.</t>
    </r>
  </si>
  <si>
    <r>
      <t xml:space="preserve">Мероприятие 1.11.
</t>
    </r>
    <r>
      <rPr>
        <sz val="10"/>
        <color theme="1"/>
        <rFont val="Arial"/>
        <family val="2"/>
        <charset val="204"/>
      </rPr>
      <t>Обеспечение спортивным инвентарем, оборудованием и экипировкой.</t>
    </r>
  </si>
  <si>
    <t>Средства   бюджета Рузского городского округа</t>
  </si>
  <si>
    <t>Администрация Рузского городского округа;                                                                                                                                                                  Муниципальное казенное учреждение Рузского городского округа "Комитет по физической культуре и спорту"</t>
  </si>
  <si>
    <t>Текущее содержание имущества</t>
  </si>
  <si>
    <t>Приобретение материальных запасов</t>
  </si>
  <si>
    <t xml:space="preserve">Расходы по использованию ИКТ
</t>
  </si>
  <si>
    <r>
      <t xml:space="preserve">
</t>
    </r>
    <r>
      <rPr>
        <b/>
        <sz val="12"/>
        <color theme="1"/>
        <rFont val="Arial"/>
        <family val="2"/>
        <charset val="204"/>
      </rPr>
      <t>1. Общая характеристика сферы деятельности, в рамках которой реализуется муниципальная программа.</t>
    </r>
    <r>
      <rPr>
        <b/>
        <u/>
        <sz val="12"/>
        <color theme="1"/>
        <rFont val="Arial"/>
        <family val="2"/>
        <charset val="204"/>
      </rPr>
      <t xml:space="preserve">
</t>
    </r>
    <r>
      <rPr>
        <sz val="12"/>
        <color theme="1"/>
        <rFont val="Arial"/>
        <family val="2"/>
        <charset val="204"/>
      </rPr>
      <t xml:space="preserve">
Муниципальная программа </t>
    </r>
    <r>
      <rPr>
        <sz val="12"/>
        <rFont val="Arial"/>
        <family val="2"/>
        <charset val="204"/>
      </rPr>
      <t xml:space="preserve">Рузского городского округа </t>
    </r>
    <r>
      <rPr>
        <sz val="12"/>
        <color theme="1"/>
        <rFont val="Arial"/>
        <family val="2"/>
        <charset val="204"/>
      </rPr>
      <t>«Развитие физической культуры и спорта, формирование здорового образа жизни населения в Рузском городском округе на 2018-2022 годы» (далее – Муниципальная программа) разработана во исполнение постановления Постановление Главы Рузского городского округа  от 08.11.2017 № 2504 «Об утверждении Порядка разработки и реализации муниципальных программ Рузского городского округа»  
Постановление Главы Рузского городского округа от 11.09.2017 №1566  «О Перечне муниципальных программ Рузского городского округа, действующих с 01.01.2018 года» (в редакции Постановления от 03.11.2017 г. № 2479)
Муниципальная программа является  продолжением, муниципальной</t>
    </r>
    <r>
      <rPr>
        <sz val="12"/>
        <color rgb="FF00B0F0"/>
        <rFont val="Arial"/>
        <family val="2"/>
        <charset val="204"/>
      </rPr>
      <t xml:space="preserve"> </t>
    </r>
    <r>
      <rPr>
        <sz val="12"/>
        <rFont val="Arial"/>
        <family val="2"/>
        <charset val="204"/>
      </rPr>
      <t>программы Рузского муниципального района «Развитие физической культуры и спорта в Рузском муниципальном районе на 2015-2019 годы».</t>
    </r>
    <r>
      <rPr>
        <sz val="12"/>
        <color theme="1"/>
        <rFont val="Arial"/>
        <family val="2"/>
        <charset val="204"/>
      </rPr>
      <t xml:space="preserve">
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социально-экономического развития Российской Федерации на период до 2020 года, утвержденной распоряжением Правительства Российской Федерации от 17.11.2008 № 1662-р,  а также в ряде иных нормативных правовых актах Российской Федерации и Московской области: Федеральном законе от 04.12.2007 № 329-ФЗ «О физической культуре и спорте в Российской Федерации»,  Законе Московской области № 226/2008-ОЗ «О физической культуре и спорте в Московской области».
В целом к числу приоритетных направлений развития физической культуры и спорта следует отнести:
- вовлечение граждан, прежде всего детей и молодежи, в регулярные занятия физической культурой и спортом;
- повышение количества и доступности объектов спорта, в том числе для лиц с ограниченными возможностями здоровья и инвалидов; установка ограждений, приобретение основных средств для футбольного поля;
- усиление конкурентоспособности районного спорта на областных соревнованиях. 
В связи с разнонаправленностью приоритетных направлений Муниципальной программы возникла необходимость выделения отдельных структурных компонентов (подпрограмм), выступающих гибкими управленческими инструментами реализации Муниципальной программы.
Муниципальная программа включает в себя 3 подпрограммы, достижение целей и решение задач которых будет способствовать выполнению интегрированных целей муниципальной программы.</t>
    </r>
  </si>
  <si>
    <r>
      <t xml:space="preserve">10. Контроль и отчетность при реализации муниципальной программы.                                                                                                                                                                                                                                              </t>
    </r>
    <r>
      <rPr>
        <sz val="12"/>
        <color theme="1"/>
        <rFont val="Arial"/>
        <family val="2"/>
        <charset val="204"/>
      </rPr>
      <t xml:space="preserve">   Контроль за реализацией программы осуществляется в соответствии с разделом, Контроль за реализацией программы, Порядка разработки и реализации муниципальных программ Рузского  городского твержденного Постановлением Главы Рузского Городского Округа от 08.11.2017.№ 2504.
</t>
    </r>
  </si>
  <si>
    <r>
      <t xml:space="preserve">«Создание условий для развития физической культуры и спорта»
</t>
    </r>
    <r>
      <rPr>
        <b/>
        <sz val="10"/>
        <color theme="1"/>
        <rFont val="Arial"/>
        <family val="2"/>
        <charset val="204"/>
      </rPr>
      <t xml:space="preserve">
</t>
    </r>
    <r>
      <rPr>
        <b/>
        <sz val="10"/>
        <rFont val="Arial"/>
        <family val="2"/>
        <charset val="204"/>
      </rPr>
      <t/>
    </r>
  </si>
  <si>
    <t>Проведение официальных массовых физкультурных и спортивных мероприятий  среди различных групп, согласно утвержденному календарному плану на год.</t>
  </si>
  <si>
    <t>Выполнение муниципального задания МБУ в установленных объемах, без нарушения  и с отсутствием обоснованных жалоб со стороны потребителей услуг</t>
  </si>
  <si>
    <t>Проведение мероприятий на подготовку к отопительному сезону.</t>
  </si>
  <si>
    <t>2.3.</t>
  </si>
  <si>
    <t>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211-35 680,6; 213-15 437,7</t>
  </si>
  <si>
    <t xml:space="preserve">Затраты на оплату труда-20 750,0 с начислениями--6 266,5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</si>
  <si>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t xml:space="preserve">Расчитывается по колличеству сотрудников не прошедших переподготовку, в соответствии с календарным планом обучения. </t>
  </si>
  <si>
    <t>Расчитывается по колличеству тренеров не прошедших переподготовку, в соответствии с календарным планом обучения.</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</si>
  <si>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</si>
  <si>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</si>
  <si>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Приложение к Постановлению Администрации Рузского городского округа</t>
  </si>
  <si>
    <t>от "___"____________2018 № _________</t>
  </si>
  <si>
    <t>1.12</t>
  </si>
  <si>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</si>
  <si>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rPr>
        <b/>
        <sz val="10"/>
        <color theme="1"/>
        <rFont val="Arial"/>
        <family val="2"/>
        <charset val="204"/>
      </rPr>
      <t>Мероприятие 1.13.</t>
    </r>
    <r>
      <rPr>
        <sz val="10"/>
        <color theme="1"/>
        <rFont val="Arial"/>
        <family val="2"/>
        <charset val="204"/>
      </rPr>
      <t xml:space="preserve">
Приобретение строительных материалов</t>
    </r>
  </si>
  <si>
    <r>
      <t xml:space="preserve">Мероприятие 1.13.
</t>
    </r>
    <r>
      <rPr>
        <sz val="10"/>
        <color theme="1"/>
        <rFont val="Arial"/>
        <family val="2"/>
        <charset val="204"/>
      </rPr>
      <t>Приобретение строительных материалов</t>
    </r>
  </si>
  <si>
    <r>
      <rPr>
        <b/>
        <sz val="10"/>
        <color theme="1"/>
        <rFont val="Arial"/>
        <family val="2"/>
        <charset val="204"/>
      </rPr>
      <t>Мероприятие 1.14.</t>
    </r>
    <r>
      <rPr>
        <sz val="10"/>
        <color theme="1"/>
        <rFont val="Arial"/>
        <family val="2"/>
        <charset val="204"/>
      </rPr>
      <t xml:space="preserve">
Сертификация спортивных объектов</t>
    </r>
  </si>
  <si>
    <r>
      <rPr>
        <b/>
        <sz val="10"/>
        <color theme="1"/>
        <rFont val="Arial"/>
        <family val="2"/>
        <charset val="204"/>
      </rPr>
      <t>Мероприятие 1.15.</t>
    </r>
    <r>
      <rPr>
        <sz val="10"/>
        <color theme="1"/>
        <rFont val="Arial"/>
        <family val="2"/>
        <charset val="204"/>
      </rPr>
      <t xml:space="preserve">
Лицензирование спортивных учреждений</t>
    </r>
  </si>
  <si>
    <r>
      <t xml:space="preserve">Мероприятие 1.14.
</t>
    </r>
    <r>
      <rPr>
        <sz val="10"/>
        <color theme="1"/>
        <rFont val="Arial"/>
        <family val="2"/>
        <charset val="204"/>
      </rPr>
      <t>Сертификация спортивных объектов</t>
    </r>
  </si>
  <si>
    <r>
      <t xml:space="preserve">Мероприятие 1.15.
</t>
    </r>
    <r>
      <rPr>
        <sz val="10"/>
        <color theme="1"/>
        <rFont val="Arial"/>
        <family val="2"/>
        <charset val="204"/>
      </rPr>
      <t>Лицензирование спортивных учреждений</t>
    </r>
  </si>
  <si>
    <t>Затраты на приобретение строительных материалов, электрики, земли, песка.</t>
  </si>
  <si>
    <t>Лицензирование медицинского кабинета.</t>
  </si>
  <si>
    <t>Затраты на сертификацию футбольного поля (включение в реестр спортивных сооружений).</t>
  </si>
  <si>
    <t>от "___"________________2018г. № _________</t>
  </si>
  <si>
    <t>Приобретение строительных матеиалов для благоустройства обьекта спорта</t>
  </si>
  <si>
    <t xml:space="preserve">Выполнеия  требований п.5 Статьи 37.1 Федерального закона №329-ФЗ от 4.12.2007
</t>
  </si>
  <si>
    <t xml:space="preserve">Выполнение требований п.5 Статьи 37.1 Федерального закона №329-ФЗ от 4.12.2007
</t>
  </si>
  <si>
    <t>Приобретение  (изготовление)материальных запасов,                спортивного инвентаря</t>
  </si>
  <si>
    <t>Прохождение медицинского осмотра, специальная оценка условий труда, мероприятий  направленных на улучшение условий и охраны труда, обучение по пожарно-техническому минимуму.</t>
  </si>
  <si>
    <t>1.16.</t>
  </si>
  <si>
    <r>
      <rPr>
        <b/>
        <sz val="10"/>
        <color theme="1"/>
        <rFont val="Arial"/>
        <family val="2"/>
        <charset val="204"/>
      </rPr>
      <t>Мероприятие 1.1.</t>
    </r>
    <r>
      <rPr>
        <sz val="10"/>
        <color theme="1"/>
        <rFont val="Arial"/>
        <family val="2"/>
        <charset val="204"/>
      </rPr>
      <t xml:space="preserve">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</si>
  <si>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</si>
  <si>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</si>
  <si>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приобретения материальных запасов</t>
    </r>
  </si>
  <si>
    <t xml:space="preserve">Затраты на уплату налогов: на нагативное воздействие на окружающую среды, имущество, транспорт, землю. 
</t>
  </si>
  <si>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</si>
  <si>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 xml:space="preserve">Мероприятие 1.8.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</si>
  <si>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</si>
  <si>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1.11.</t>
    </r>
    <r>
      <rPr>
        <sz val="10"/>
        <color theme="1"/>
        <rFont val="Arial"/>
        <family val="2"/>
        <charset val="204"/>
      </rPr>
      <t xml:space="preserve"> Подготовка к отопительному сезону</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</si>
  <si>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</si>
  <si>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</si>
  <si>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
</t>
    </r>
  </si>
  <si>
    <r>
      <rPr>
        <b/>
        <sz val="10"/>
        <color theme="1"/>
        <rFont val="Arial"/>
        <family val="2"/>
        <charset val="204"/>
      </rPr>
      <t xml:space="preserve">Мероприятие 1.3.
</t>
    </r>
    <r>
      <rPr>
        <sz val="10"/>
        <color theme="1"/>
        <rFont val="Arial"/>
        <family val="2"/>
        <charset val="204"/>
      </rPr>
      <t>Обеспечение деятельности учреждений в части уплаты налогов, сборов</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</si>
  <si>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</si>
  <si>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</si>
  <si>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обучения и повышения квалификации</t>
    </r>
  </si>
  <si>
    <r>
      <rPr>
        <b/>
        <sz val="10"/>
        <color theme="1"/>
        <rFont val="Arial"/>
        <family val="2"/>
        <charset val="204"/>
      </rPr>
      <t>Мероприятие 1.7.</t>
    </r>
    <r>
      <rPr>
        <sz val="10"/>
        <color theme="1"/>
        <rFont val="Arial"/>
        <family val="2"/>
        <charset val="204"/>
      </rPr>
      <t xml:space="preserve">
Подготовка к отопительному сезону</t>
    </r>
  </si>
  <si>
    <r>
      <rPr>
        <b/>
        <sz val="10"/>
        <color theme="1"/>
        <rFont val="Arial"/>
        <family val="2"/>
        <charset val="204"/>
      </rPr>
      <t>Мероприятие1.8.</t>
    </r>
    <r>
      <rPr>
        <sz val="10"/>
        <color theme="1"/>
        <rFont val="Arial"/>
        <family val="2"/>
        <charset val="204"/>
      </rPr>
      <t xml:space="preserve">
Мероприятия по охране труда</t>
    </r>
  </si>
  <si>
    <r>
      <rPr>
        <b/>
        <sz val="10"/>
        <color theme="1"/>
        <rFont val="Arial"/>
        <family val="2"/>
        <charset val="204"/>
      </rPr>
      <t>Мероприятие 1.9.</t>
    </r>
    <r>
      <rPr>
        <sz val="10"/>
        <color theme="1"/>
        <rFont val="Arial"/>
        <family val="2"/>
        <charset val="204"/>
      </rPr>
      <t xml:space="preserve">
Обеспечение деятельности учреждений в части приобретения основных средств</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</si>
  <si>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</si>
  <si>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rPr>
        <b/>
        <sz val="10"/>
        <color theme="1"/>
        <rFont val="Arial"/>
        <family val="2"/>
        <charset val="204"/>
      </rPr>
      <t>Мероприятие 1.10.</t>
    </r>
    <r>
      <rPr>
        <sz val="10"/>
        <color theme="1"/>
        <rFont val="Arial"/>
        <family val="2"/>
        <charset val="204"/>
      </rPr>
      <t xml:space="preserve">
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</si>
  <si>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rPr>
        <b/>
        <sz val="10"/>
        <color theme="1"/>
        <rFont val="Arial"/>
        <family val="2"/>
        <charset val="204"/>
      </rPr>
      <t>Мероприятие 1.11.</t>
    </r>
    <r>
      <rPr>
        <sz val="10"/>
        <color theme="1"/>
        <rFont val="Arial"/>
        <family val="2"/>
        <charset val="204"/>
      </rPr>
      <t xml:space="preserve">
Обеспечение спортивным инвентарем, оборудованием и экипировкой</t>
    </r>
  </si>
  <si>
    <r>
      <rPr>
        <b/>
        <sz val="10"/>
        <color theme="1"/>
        <rFont val="Arial"/>
        <family val="2"/>
        <charset val="204"/>
      </rPr>
      <t>Мероприятие 1.12.</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</si>
  <si>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</si>
  <si>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r>
      <rPr>
        <b/>
        <sz val="10"/>
        <color theme="1"/>
        <rFont val="Arial"/>
        <family val="2"/>
        <charset val="204"/>
      </rPr>
      <t>Мероприятие 1.2.</t>
    </r>
    <r>
      <rPr>
        <sz val="10"/>
        <color theme="1"/>
        <rFont val="Arial"/>
        <family val="2"/>
        <charset val="204"/>
      </rPr>
      <t xml:space="preserve">
Обеспечение деятельности учреждений в части оплаты коммунальных услуг</t>
    </r>
  </si>
  <si>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расходов на текущее содержание</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</si>
  <si>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уплаты налогов, сборов</t>
    </r>
  </si>
  <si>
    <r>
      <rPr>
        <b/>
        <sz val="10"/>
        <color theme="1"/>
        <rFont val="Arial"/>
        <family val="2"/>
        <charset val="204"/>
      </rPr>
      <t>Мероприятие 1.5.</t>
    </r>
    <r>
      <rPr>
        <sz val="10"/>
        <color theme="1"/>
        <rFont val="Arial"/>
        <family val="2"/>
        <charset val="204"/>
      </rPr>
      <t xml:space="preserve">
Обеспечение деятельности учреждений в части приобретения материальных запасов</t>
    </r>
  </si>
  <si>
    <r>
      <rPr>
        <b/>
        <sz val="10"/>
        <color theme="1"/>
        <rFont val="Arial"/>
        <family val="2"/>
        <charset val="204"/>
      </rPr>
      <t>Мероприятие 1.7.</t>
    </r>
    <r>
      <rPr>
        <sz val="10"/>
        <color theme="1"/>
        <rFont val="Arial"/>
        <family val="2"/>
        <charset val="204"/>
      </rPr>
      <t xml:space="preserve">
Обеспечение деятельности учреждений в части расходов на информационно-коммуникационные технологии
</t>
    </r>
  </si>
  <si>
    <r>
      <rPr>
        <b/>
        <sz val="10"/>
        <color theme="1"/>
        <rFont val="Arial"/>
        <family val="2"/>
        <charset val="204"/>
      </rPr>
      <t>Мероприятие 1.8.</t>
    </r>
    <r>
      <rPr>
        <sz val="10"/>
        <color theme="1"/>
        <rFont val="Arial"/>
        <family val="2"/>
        <charset val="204"/>
      </rPr>
      <t xml:space="preserve">
Обеспечение деятельности учреждений в части  обучения и повышения квалификации
</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</si>
  <si>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приобретения основных средств</t>
    </r>
  </si>
  <si>
    <r>
      <rPr>
        <b/>
        <sz val="10"/>
        <color theme="1"/>
        <rFont val="Arial"/>
        <family val="2"/>
        <charset val="204"/>
      </rPr>
      <t>Мероприятие 1.10.</t>
    </r>
    <r>
      <rPr>
        <sz val="10"/>
        <color theme="1"/>
        <rFont val="Arial"/>
        <family val="2"/>
        <charset val="204"/>
      </rPr>
      <t xml:space="preserve"> Мероприятия по охране труда</t>
    </r>
  </si>
  <si>
    <r>
      <rPr>
        <b/>
        <sz val="10"/>
        <color theme="1"/>
        <rFont val="Arial"/>
        <family val="2"/>
        <charset val="204"/>
      </rPr>
      <t>Мероприятие 1.6.</t>
    </r>
    <r>
      <rPr>
        <sz val="10"/>
        <color theme="1"/>
        <rFont val="Arial"/>
        <family val="2"/>
        <charset val="204"/>
      </rPr>
      <t xml:space="preserve"> Обеспечение деятельности учреждений в части расходов на текущее содержание </t>
    </r>
  </si>
  <si>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</si>
  <si>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r>
      <t xml:space="preserve">Мероприятие 1.5.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</si>
  <si>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</si>
  <si>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</si>
  <si>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</si>
  <si>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</si>
  <si>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1.10. </t>
    </r>
    <r>
      <rPr>
        <sz val="10"/>
        <color theme="1"/>
        <rFont val="Arial"/>
        <family val="2"/>
        <charset val="204"/>
      </rPr>
      <t>Мероприятия по охране труда</t>
    </r>
  </si>
  <si>
    <r>
      <t xml:space="preserve">Мероприятие 1.11. </t>
    </r>
    <r>
      <rPr>
        <sz val="10"/>
        <color theme="1"/>
        <rFont val="Arial"/>
        <family val="2"/>
        <charset val="204"/>
      </rPr>
      <t xml:space="preserve">Подготовка к отопительному сезону </t>
    </r>
  </si>
  <si>
    <r>
      <t xml:space="preserve">Мероприятие 1.2.
</t>
    </r>
    <r>
      <rPr>
        <sz val="10"/>
        <color theme="1"/>
        <rFont val="Arial"/>
        <family val="2"/>
        <charset val="204"/>
      </rPr>
      <t>Обеспечение деятельности учреждений в части оплаты коммунальных услуг</t>
    </r>
  </si>
  <si>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</si>
  <si>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</si>
  <si>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</si>
  <si>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</si>
  <si>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</si>
  <si>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</si>
  <si>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</si>
  <si>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</si>
  <si>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r>
      <t xml:space="preserve">Мероприятие 1.4.
</t>
    </r>
    <r>
      <rPr>
        <sz val="10"/>
        <color theme="1"/>
        <rFont val="Arial"/>
        <family val="2"/>
        <charset val="204"/>
      </rPr>
      <t>Обеспечение деятельности учреждений в части уплаты налогов, сборов</t>
    </r>
  </si>
  <si>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</si>
  <si>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</si>
  <si>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</si>
  <si>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Администрации Рузского городского округа</t>
  </si>
  <si>
    <t xml:space="preserve">Мероприятие 1.1.Проведение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</si>
  <si>
    <t xml:space="preserve">Затраты на оплату труда  с начислениями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Комитета.
</t>
  </si>
  <si>
    <r>
      <t xml:space="preserve">Мероприятие1.8.
</t>
    </r>
    <r>
      <rPr>
        <sz val="10"/>
        <color theme="1"/>
        <rFont val="Arial"/>
        <family val="2"/>
        <charset val="204"/>
      </rPr>
      <t>Мероприятия по охране труда</t>
    </r>
  </si>
  <si>
    <t>Обоснование объемов финансовых ресурсов, необходимых для реализации мероприятий подпрограмм</t>
  </si>
  <si>
    <t>Средства Бюджета Московской области,Рузского городского округа</t>
  </si>
  <si>
    <t>Расчитывается по колличеству инструкторов не прошедших переподготовку, в соответствии с календарным планом обучения, образовательные услуги (переподготовка кадров) повышение квалификации.</t>
  </si>
  <si>
    <t xml:space="preserve"> Капитальный ремонт и приобретение оборудования для оснащения плоскостных спортивных сооружений поселок Тучково.</t>
  </si>
  <si>
    <r>
      <t xml:space="preserve">Мероприятие 1.16.
</t>
    </r>
    <r>
      <rPr>
        <sz val="10"/>
        <rFont val="Arial"/>
        <family val="2"/>
        <charset val="204"/>
      </rPr>
      <t>Проведение ремонтных работ по адресу: п. Тучково, ул. Восточный микрорайон дом 22с.</t>
    </r>
  </si>
  <si>
    <t>1.13</t>
  </si>
  <si>
    <t>1.14</t>
  </si>
  <si>
    <r>
      <t xml:space="preserve">Мероприятие 1.13. </t>
    </r>
    <r>
      <rPr>
        <sz val="10"/>
        <color theme="1"/>
        <rFont val="Arial"/>
        <family val="2"/>
        <charset val="204"/>
      </rPr>
      <t>Содержание транспортных средств</t>
    </r>
  </si>
  <si>
    <r>
      <t xml:space="preserve">Мероприятие 1.14. </t>
    </r>
    <r>
      <rPr>
        <sz val="10"/>
        <color theme="1"/>
        <rFont val="Arial"/>
        <family val="2"/>
        <charset val="204"/>
      </rPr>
      <t>Страхование автогражданской ответственности</t>
    </r>
  </si>
  <si>
    <t xml:space="preserve">Проведение ремонтных работ автотранспортных средств
</t>
  </si>
  <si>
    <t>Страхование автотранспорта</t>
  </si>
  <si>
    <t>Обязательное страхование гражданской ответственности автомобильного транспорта.</t>
  </si>
  <si>
    <t>Содержание транспортного средства   комплекс работ, периодическое технического обслуживания, текущий, капитальный ремонт. Техническое обслуживание транспортных средств;  Ремонт транспортных средств (агрегатов, узлов, систем) включает в себя разборочно-сборочные, слесарные, механические, сварочные, жестяницкие, окрасочные и другие работы); Подготовка автотранспортных средств к годовому техническому осмотру; Компьютерная диагностика и выявление неисправностей транспортных средств; Диагностика подвески; Работы по ремонту, балансировке монтажу и демонтажу колес; Обработка и антикоррозийное покрытие, консервация; Оказание технической помощи по месту стоянки;
Доставка неисправных автотранспортных средств к месту их ремонта или стоянки; Оказание технической помощи, в том числе в местах проведения техосмотров; Приобретение запасных частей, в целях выполнения ТО и ремонта ТС, в соответствии с условиями контракта;  Приобретение принадлежностей и средств для ухода в целях выполнения ТО и ремонта ТС, в соответствии с условиями контракта; Прием отработавших аккумуляторных батарей, при проведении работ по замене соответствующего агрегата.  Ремонт и техническое обслуживание транспортных средств должны осуществляется в строгом соответствии с объемами нормо-часов, установленными заводом-изготовителем.Технический осмотр.</t>
  </si>
  <si>
    <r>
      <rPr>
        <b/>
        <sz val="10"/>
        <rFont val="Arial"/>
        <family val="2"/>
        <charset val="204"/>
      </rPr>
      <t>Мероприятие 2.2.</t>
    </r>
    <r>
      <rPr>
        <sz val="10"/>
        <rFont val="Arial"/>
        <family val="2"/>
        <charset val="204"/>
      </rPr>
      <t xml:space="preserve">  Проведение ремонтных работ футбольного поля по адресу: п. Тучково ул. Новая дом 17.</t>
    </r>
  </si>
  <si>
    <r>
      <rPr>
        <b/>
        <sz val="10"/>
        <rFont val="Arial"/>
        <family val="2"/>
        <charset val="204"/>
      </rPr>
      <t>Мероприятие 2.3.</t>
    </r>
    <r>
      <rPr>
        <sz val="10"/>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</si>
  <si>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r>
      <t xml:space="preserve">Мероприятие 2.2. </t>
    </r>
    <r>
      <rPr>
        <sz val="10"/>
        <rFont val="Arial"/>
        <family val="2"/>
        <charset val="204"/>
      </rPr>
      <t>Проведение ремонтных работ футбольного поля по адресу: п. Тучково, ул. Новая дом 17.</t>
    </r>
  </si>
  <si>
    <r>
      <rPr>
        <b/>
        <sz val="10"/>
        <rFont val="Arial"/>
        <family val="2"/>
        <charset val="204"/>
      </rPr>
      <t>Мероприятие 1.16.</t>
    </r>
    <r>
      <rPr>
        <sz val="10"/>
        <rFont val="Arial"/>
        <family val="2"/>
        <charset val="204"/>
      </rPr>
      <t xml:space="preserve">
Проведение ремонтных работ по адресу: п. Тучково, ул. Восточный микрорайон дом 22 С.</t>
    </r>
  </si>
  <si>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t>
  </si>
  <si>
    <t>Выполнение ремонтных работ , приобретение основных средств, оплата сметы, мособлэкспертиза, технадзор.</t>
  </si>
  <si>
    <t xml:space="preserve">Выполнение работ по капитальному ремонту и приобретению оборудования для оснащения плоскостных спортивных сооружений, оплата сметы, мособлэкспертиза, технадзор.
</t>
  </si>
  <si>
    <t>Проведение ремонтных работ, приобретение основных средств, оплата сметы, мособлэкспертиза, технадзор.</t>
  </si>
  <si>
    <t xml:space="preserve">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Приобретение канцелярских товаров, хозяйственных товаров. Для выполнения ремонта подвального помещения и кабинета ГТО собственными силами приобретение: краски, линолиума, кистей, сухих смесей, гипсокартон,грунтовка, бетоноконтакт, ОСБ, решетка декоративная, колер, плинтус, короба, профиль, дюбель, гвози, провода, потолок, прожектор, плинтус, решетка на батареи.
</t>
  </si>
  <si>
    <t xml:space="preserve">В состав затрат на содержание объектов недвижимого имущества входят: приобретение услуг и  использование местной, междугородней, международной, сотовой телефонной связи, услуги по сбору, транспортировки и  размещению отходов 4-5 классов опасности. 
</t>
  </si>
  <si>
    <r>
      <rPr>
        <b/>
        <sz val="10"/>
        <color theme="1"/>
        <rFont val="Arial"/>
        <family val="2"/>
        <charset val="204"/>
      </rPr>
      <t xml:space="preserve">Мероприятие 2.3. </t>
    </r>
    <r>
      <rPr>
        <sz val="10"/>
        <color theme="1"/>
        <rFont val="Arial"/>
        <family val="2"/>
        <charset val="204"/>
      </rPr>
      <t xml:space="preserve"> Капитальный ремонт и приобретение оборудования для оснащения плоскостных спортивных сооружений в Рузском городском округе, мкр.Тучково, ул. Новая</t>
    </r>
  </si>
  <si>
    <t>Проведение ремонтных работ футбольного поля по адресу: п. Тучково ул. Новая дом 17.</t>
  </si>
  <si>
    <t>Проведение ремонтных работ по адресу: п. Тучково, ул. Восточный микрорайон дом 22 С.</t>
  </si>
  <si>
    <t>Деятельности учреждений в части уплаты налогов, сборов.</t>
  </si>
  <si>
    <t>Затраты на приобретение услуг и  использование местной, междугородней, международной телефонной  и сотовой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 Оказание услуг по замене прибора учета электороэнергии.</t>
  </si>
  <si>
    <t xml:space="preserve">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района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мусорные контейнеры, Ареда; Озвучка; Афиши; Контрольные браслеты;Цветы; Призы; Экипировка, приобретение ГСМ, организационный взносы, клещевая обработка, приобретение хозяйственных и канцелярских  товаров, предоставление услуг по организации спортивных мероприятий, лента сигнальная, дымовые шашки,  гранаты для пейнтбола, дер. Брус, лист ОСП, дрова, мишени, изготовление баннера,  вода.      
</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</si>
  <si>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замена счетчиков тепловой энергии.</t>
  </si>
  <si>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утепления окон и дверей; замена внутренних входных дверей; замена кранов; проверка вентиляционных каналов; ТО приборов учета тепловой энергии, промывка расходомеров, замена счетчиков учета.</t>
  </si>
  <si>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</si>
  <si>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r>
      <rPr>
        <b/>
        <sz val="10"/>
        <color theme="1"/>
        <rFont val="Arial"/>
        <family val="2"/>
        <charset val="204"/>
      </rPr>
      <t>Мероприятие 1.10.</t>
    </r>
    <r>
      <rPr>
        <sz val="10"/>
        <color theme="1"/>
        <rFont val="Arial"/>
        <family val="2"/>
        <charset val="204"/>
      </rPr>
      <t xml:space="preserve">
Мероприятия по охране труда</t>
    </r>
  </si>
  <si>
    <r>
      <t xml:space="preserve">Мероприятие 1.9 </t>
    </r>
    <r>
      <rPr>
        <sz val="10"/>
        <color theme="1"/>
        <rFont val="Arial"/>
        <family val="2"/>
        <charset val="204"/>
      </rPr>
      <t xml:space="preserve"> Мероприятия по организации перехода на умную социальную политику в сфере физической культуры и спорта, в том числе органов местного самоуправления РГО</t>
    </r>
  </si>
  <si>
    <r>
      <t xml:space="preserve">Мероприятие 1.10.
</t>
    </r>
    <r>
      <rPr>
        <sz val="10"/>
        <color theme="1"/>
        <rFont val="Arial"/>
        <family val="2"/>
        <charset val="204"/>
      </rPr>
      <t xml:space="preserve">Мероприятия по охране труда
</t>
    </r>
  </si>
  <si>
    <t xml:space="preserve">В пределах выделенных средств. </t>
  </si>
  <si>
    <t xml:space="preserve">Объем финансирования рассчитывается исходя из количества сотрудников необходимым прохождение медицинского осмотра по графику, а также специальной оценки труда по средней цене  КП и  заключения контрактов. </t>
  </si>
  <si>
    <t>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безопасности.</t>
  </si>
  <si>
    <t>1.17.</t>
  </si>
  <si>
    <t>«Доля средств муниципальных программ в сфере физической культуры и спорта, предоставленных социально ориентированным некоммерческим организациям»</t>
  </si>
  <si>
    <t>Доля средств муниципальных программ в сфере физической культуры и спорта, предоставленных социально ориентированным некоммерческим организациям</t>
  </si>
  <si>
    <t>Эффективности взаимодействия органов исполнительной власти субъектов
Российской Федерации (органов местного самоуправления) и СО НКОв
вопросах оказания услуг (работ) населению в сфере физической культуры и
спортапосредством систематизации существующей нормативно-правовой
базы, методических основ и регионального опыта.</t>
  </si>
  <si>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приобретение вычислительной и офисной техники, подключение к сети интернет.
</t>
  </si>
  <si>
    <t>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материальные запасы с логотопом ГТО; спортивные костюмы; баннеры ГТО; стойки "СтартФиниш", виндеры (флаги ГТО), роллерные стенды ГТО, секундомеры, гири, помост для поднятия гири, канаты для перетягивания, линеки для прыжков, маркеры для разметки, скамьи ГТО для пресса, тумбы для гибкости, станки для отжимания (с счетчиком), низкие перекладины, дорожка для прыжков с места</t>
  </si>
  <si>
    <t xml:space="preserve">Затраты на приобретение услуг сотовой связи,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программное обеспечение, Касперский, информационно-правовая система (Гарант, Консультант плюс), комплектующие к интернету, роутер, радиотелефон, ремонт, настройка и обслуживание компьютеров, телефонные аппараты.
</t>
  </si>
  <si>
    <t>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товаров,датчики уровня жидкостей бассейна, химические реагенты и дезинфицирующие средства для очистки воды,  датчики уровня жидкостей бассейна, дезинсекция (клещевая обработка),экипировка (спортивная форма),спортивный инвентарь, краска,приобретение электротоваров (электрический щит, провод СИП, кабель, реле времени, распаечная коробка, провода, многоканальный блок, контактор), лопата (снеговая, совковая, штыковая), грабли, рукав пожарный, движок для снега, ледокол, разделители дорожек бассейна.</t>
  </si>
  <si>
    <t>1.18.</t>
  </si>
  <si>
    <t>1.19.</t>
  </si>
  <si>
    <t>Доля населения, выполнившего нормативы испытаний (тестов) Всероссийского комплекса «Готов к труду и обороне» (ГТО в общей численности населения, принявшего участие в испытаниях (тестах)</t>
  </si>
  <si>
    <t>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 (%)</t>
  </si>
  <si>
    <t>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 (Приоритетный)</t>
  </si>
  <si>
    <t xml:space="preserve">Доля детей и молодежи, систематически занимающихся физической культурой 
и спортом, в общей численности детей и молодежи 
</t>
  </si>
  <si>
    <t>-</t>
  </si>
  <si>
    <t>1 группа</t>
  </si>
  <si>
    <t>Количество установленных скейт-парков в муниципальном образовании Московской области</t>
  </si>
  <si>
    <t>Количество установленных плоскостных спортивных сооружений в муниципальном образовании Московской области</t>
  </si>
  <si>
    <t>Доля обучающихся и студентов, систематически занимающихся физической культурой и спортом, в общей численности учащихся и студентов</t>
  </si>
  <si>
    <t>Доля граждан, муниципального образования Московской области, занимающихся физической культурой и спортом по месту работы, в общей численности населения, занятого в экономике</t>
  </si>
  <si>
    <t>Макропоказатель – Эффективность использования существующих объектов спорта (отношение фактической посещаемости к нормативной пропускной способности)</t>
  </si>
  <si>
    <t>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муниципальном образовании Московской области</t>
  </si>
  <si>
    <t>Количество установленных площадок для сдачи нормативов комплекса «Готов к труду и обороне» в муниципальных образованиях Московской области</t>
  </si>
  <si>
    <t>Доля граждан старшего возраста, систематически занимающихся физической культурой и спортом в общей численности граждан старшего возраста</t>
  </si>
  <si>
    <t xml:space="preserve">Уровень обеспеченности граждан спортивными сооружениями исходя из единовременной пропускной способности объектов спорта </t>
  </si>
  <si>
    <t xml:space="preserve">Доля граждан среднего возраста, систематически занимающихся физической культурой и спортом, в общей численности граждан среднего возраста </t>
  </si>
  <si>
    <t xml:space="preserve">Джсз = (Чз / Чн1) x 100%, где:
Джсз - доля жителей, систематически занимающихся физической культурой и спортом, в общей численности населения;
Чз - численность занимающихся физической культурой и спортом;
Чн1 - численность населения Московской области в возрасте 3-79 лет по данным Федеральной службы государственной статистики
</t>
  </si>
  <si>
    <t xml:space="preserve">Дусвн = Чусвн / Чуссн x 100%, где:
Дусвн - доля обучающихся и студентов, выполнивших нормативы, в общем числе обучающихся и студентов;
Чусвн - число обучающихся и студентов, выполнивших нормативы;
Чуссн - число обучающихся и студентов, принявших участие в сдаче нормативов
</t>
  </si>
  <si>
    <t xml:space="preserve">Ефр=Еф / (Н/10000), где:
Ефр – фактическая обеспеченность населения объектами спорта;
Еф – единовременная пропускная способность спортивных сооружений (ЕПС), человек; Н - численность населения муниципального образования Московской области, человек.
</t>
  </si>
  <si>
    <t xml:space="preserve">Уз = Фз / Мс х 100%, где
Уз – уровень загруженности спортивных сооружений;
Фз – фактическая годовая загруженность спортивных сооружений, человек;              
Мс – годовая мощность спортивных сооружений, человек.
</t>
  </si>
  <si>
    <t xml:space="preserve">Кк = Ккоф + Ккопв + Ккохк, где
Кк - количество плоскостных спортивных сооружений в муниципальных образованиях, на которых проведен капитальный ремонт и приобретено оборудование для их оснащения; Ккоф - количество футбольных полей с искусственным покрытием (мини-стадионов) в муниципальных образованиях, на которых проведен капитальный ремонт и приобретено оборудование для их оснащения; Ккопв - количество площадок для занятий силовой гимнастикой (воркаут) в муниципальных образованиях, на которых проведен капитальный ремонт и приобретено оборудование для их оснащения; Ккохк - количество многофункциональных хоккейных коробок в муниципальных образованиях, на которых проведен капитальный ремонт и приобретено оборудование для их оснащения
</t>
  </si>
  <si>
    <t xml:space="preserve">Значения натуральных показателей в соответствии с объектами, включенными в государственную программу Московской области «Спорт Подмосковья» </t>
  </si>
  <si>
    <t>Значения натуральных показателей в соответствии с объектами, включенными в государственную программу Московской области «Спорт Подмосковья»</t>
  </si>
  <si>
    <t xml:space="preserve">Единица </t>
  </si>
  <si>
    <t xml:space="preserve">Ди = Чзи / (Чни - Чнп) x 100, где:
Ди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Московской области; Чзи - численность лиц с ограниченными возможностями здоровья и инвалидов, систематически занимающихся физической культурой и спортом, проживающих в Московской области, согласно данным федерального статистического наблюдения по форме N 3-АФК; Чни - численность жителей Московской области с ограниченными возможностями здоровья и инвалидов;
Чнп - численность жителей Московской области с ограниченными возможностями здоровья и инвалидов, имеющих противопоказания для занятий физической культурой и спортом
</t>
  </si>
  <si>
    <t xml:space="preserve">Доля детей и молодежи, систематически занимающихся физической культурой 
и спортом, в общей численности детей и молодежи </t>
  </si>
  <si>
    <t xml:space="preserve">Дз = Чз/Чн х 100     где,
Дз - доля детей и молодежи,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</si>
  <si>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среднего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</si>
  <si>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Дз = Чз/Чн х 100     где,
Дз - доля граждан старшего возраста, систематически занимающихся физической культурой и спортом; Чз – численность занимающихся физической культурой и спортом, в соответствии с данными федерального статистического наблюдения по форме №1-ФК «Сведения о физической культуре и спорте»;
Чн - численность населения по данным Федеральной службы государственной статистики
</t>
  </si>
  <si>
    <t xml:space="preserve">ЕПС = ЕПСфакт/ЕПСнорм х 100 , где
ЕПС – уровень обеспеченности спортивными сооружениями, исходя из единовременной пропускной способности объектов спорта;
ЕПСфакт –единовременная пропускная способность имеющихся спортивных сооружений, в соответствии с данными федерального статистического наблюдения по форме №1-ФК; ЕПСнорм – необходимая нормативная единовременная пропускная способность спортивных сооружений
</t>
  </si>
  <si>
    <t>Дн=ВыпНормГТО/Кжит, где Дн-доля населения, ВыпНормГТО- выполнившие нормативы ГТО, Кжит количества жителей определенной возрастной категории.</t>
  </si>
  <si>
    <t xml:space="preserve">Джвн = Чжвн / Чжсн x 100%, где:
Джвн - доля жителей Московской области, выполнивших нормативы;
Чжвн - число жителей, выполнивших нормативы;
Чжсн - число жителей, принявших участие в сдаче нормативов
</t>
  </si>
  <si>
    <r>
      <t>образа жизни населения Рузского</t>
    </r>
    <r>
      <rPr>
        <sz val="12"/>
        <rFont val="Arial"/>
        <family val="2"/>
        <charset val="204"/>
      </rPr>
      <t xml:space="preserve"> </t>
    </r>
    <r>
      <rPr>
        <sz val="10"/>
        <rFont val="Arial"/>
        <family val="2"/>
        <charset val="204"/>
      </rPr>
      <t>городского округа на 2018 – 2022 г.»</t>
    </r>
  </si>
  <si>
    <t>ЭФФЕКТИВНОСТИ РЕАЛИЗАЦИИ МУНИЦИПАЛЬНОЙ ПРОГРАММЫ РУЗСКОГО ГОРОДСКОГО ОКРУГА "Развитие физической культуры и спорта, формирование здорового образа жизни населения в Рузском городском округе  на 2018 – 2022 годы"</t>
  </si>
  <si>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</si>
  <si>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t xml:space="preserve">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 поставка товара, публикация в журнале "Вестник государственной регистрации"/, оказание услуг по профилактическому обслуживанию бассейна, изготовление баннеров, оплата услуг СЭС, техническое обслуживание имущества (видеонабл) и помещений, техническое обслуживание приборов учета тепла, услуги по тех.обслужив.элементов охранной сигнализации (КТС), оплата уборки и вывоз снега, мусора и других нечистот, приобретение и замена счетчиков учета, обслуживание,  ремонт газонокосилок, триммеров, садовых тракторов, снегоходов и прочей техники. Услуги по монтажу системы автоматической пожарной сигнализации. </t>
  </si>
  <si>
    <t xml:space="preserve">Затраты на приобретение основных средств для строительства,  (в том числе с спортивного снаряжения),  (Зос) рассчитываются по формуле:Зос = Зобор + Зпмеб + Зкс,где: Зобор - затраты на приобретение (спортивного) оборудования, Зпмеб - затраты на приобретение мебели; Зск - приобретение снаряжение , спортивные комплексы, газонокосилки, экипировка (спортивная форма), приобретение баннеров, рации, датчики уровня жидкостей бассейна, датчик хлора без корпуса, сварочный аппарат, болгарка, клепальщик, дрель (ударная), перфоратор, паяльник для полипропилена, набор инструментов, генератор, компрессор, шуруповерт, ламинатор, телефонные аппараты, газонокосилки, техника для обслуживания спортивных сооружений, спортивные комплексы, оборудование, тренажеры, спортивные снаряды.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</si>
  <si>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райдер, банер, триммер (газонокосилка), поставка и установка (монтаж) окон. Скребки, лопаты.
</t>
  </si>
  <si>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экипировка,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 флаги, лопаты для уборки снега, движок для уборки снега, спецодежда, инвентарь для уборки, споривного инвентаря, спортивные снаряды, экипировки, спортивная форма, ГСМ, скребки для уборки снега.</t>
  </si>
  <si>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споривного инвентаря, спортивные снаряды, экипировки, спортивная форма, спортивное оборудование.
</t>
  </si>
  <si>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мебели(столы, шкафы, кресло) ; Зск - затраты на приобретение электрического оборудования, приобретение почтового ящика, диодные светильники, прожектор, принтер МФУ, жалюзи, тент матерчатый телефонный аппарат.
</t>
  </si>
  <si>
    <t xml:space="preserve">Затраты на приобретение услуг сотовой связи,   информационно-телекоммуникационной сети "Интернет", подключение к сети интернет,  приобретение картриджей; Приобретение компьютеров и принтеров МФУ; Гарант, програмное обеспечение, офис, крипто-про, касперский, ремонт и настройка компьютеров, обслуживание сайта.
</t>
  </si>
  <si>
    <r>
      <rPr>
        <b/>
        <sz val="10"/>
        <color theme="1"/>
        <rFont val="Arial"/>
        <family val="2"/>
        <charset val="204"/>
      </rPr>
      <t>Мероприятие 1.15.</t>
    </r>
    <r>
      <rPr>
        <sz val="10"/>
        <color theme="1"/>
        <rFont val="Arial"/>
        <family val="2"/>
        <charset val="204"/>
      </rPr>
      <t xml:space="preserve">
Обеспечение спортивным инвентарем, оборудованием и экипировкой</t>
    </r>
  </si>
  <si>
    <t xml:space="preserve">Объем          
финансирования 
мероприятия в  
текущем        
финансовом году
(тыс. руб.)
</t>
  </si>
  <si>
    <t>Муниципальное бюджетное  учреждение "Волковское"  Рузского городского округа МО</t>
  </si>
  <si>
    <t>МКУ РГО "Комитет по физической культуре и спорту", МБУ РГО "Спортивная школа Руза", Муниципальное бюджетное  учреждение "Волковское"  Рузского городского округа МО</t>
  </si>
  <si>
    <t>Доля жителей Московской области, занимающихся в спортивных организациях, в общей численности детей и молодежи в возрасте 6-15 лет</t>
  </si>
  <si>
    <t>1.20.</t>
  </si>
  <si>
    <t>Доля средств, полученных от предпринимательской деятельности</t>
  </si>
  <si>
    <t>1.21.</t>
  </si>
  <si>
    <t xml:space="preserve">Дз / До x 100%, где: Дз - количество детей и молодежи в возрасте 6-15 лет, занимающихся в специализированных спортивных организациях, согласно данным государственной статистики, отражаемым в форме статистической отчетности N 1-ФК;
До - общее количество граждан Московской области в возрасте от 6 до 15 лет согласно данным государственной статистики
</t>
  </si>
  <si>
    <t>Км = Км1 + Км2 + ... + Кмn, где: Км - количество объектов физической культуры и спорта, на которых произведена модернизация материально-технической базы путем проведения капитального ремонта и технического переоснащения, в муниципальных образованиях Московской области; Км1 -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1-м муниципальном образовании Московской области; Км2 -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во 2-м муниципальном образовании Московской области; Кмn - объект физической культуры и спорта, на котором произведена модернизация материально-технической базы путем проведения капитального ремонта и технического переоснащения, в n-м муниципальном образовании Московской области</t>
  </si>
  <si>
    <t>Кгто = Кгто1 + Кгто2 + ... + Кгтоn, где Кгто - количество приобретенных и установленных площадок для сдачи нормативов комплекса "Готов к труду и обороне" (ГТО) в муниципальных образованиях Московской области; Кгто1 - приобретенная и установленная площадка для сдачи нормативов комплекса "Готов к труду и обороне" (ГТО) в 1-м муниципальном образовании Московской области; Кгто2 - приобретенная и установленная площадка для сдачи нормативов комплекса "Готов к труду и обороне" (ГТО) во 2-м муниципальном образовании Московской области; Кгтоn - приобретенная и установленная площадка для сдачи нормативов комплекса "Готов к труду и обороне" (ГТО) в n-м муниципальном образовании Московской области</t>
  </si>
  <si>
    <t xml:space="preserve">Дзэвсм = Кз / Окз x 100%, где:
Дзэвсм - доля по программам СП;
Кз - количество занимающихся  в организациях Московской области, осуществляющих спортивную подготовку;
Окз - общее количество занимающихся, СП, в организациях Московской области, осуществляющих спортивную подготовку
</t>
  </si>
  <si>
    <t xml:space="preserve">Досп = Чосп / Чо x 100%,
где: Досп - 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Чосп - численность организаций Московской области, оказывающих услуги по спортивной подготовке в соответствии с федеральными стандартами, на основании формы статистического наблюдения N 5-ФК;
Чо - численность организаций Московской области, полностью перешедших на реализацию программ спортивной подготовки в соответствии с федеральными стандартами спортивной подготовки, на основании формы статистического наблюдения N 5-ФК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</si>
</sst>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1"/>
      <color theme="1"/>
      <name val="Calibri"/>
      <family val="2"/>
      <scheme val="minor"/>
    </font>
    <font>
      <b/>
      <sz val="16"/>
      <color theme="1"/>
      <name val="Arial"/>
      <family val="2"/>
      <charset val="204"/>
    </font>
    <font>
      <b/>
      <sz val="13"/>
      <color theme="1"/>
      <name val="Arial"/>
      <family val="2"/>
      <charset val="204"/>
    </font>
    <font>
      <sz val="12"/>
      <color theme="1"/>
      <name val="Arial"/>
      <family val="2"/>
      <charset val="204"/>
    </font>
    <font>
      <b/>
      <sz val="12"/>
      <color theme="1"/>
      <name val="Arial"/>
      <family val="2"/>
      <charset val="204"/>
    </font>
    <font>
      <sz val="12"/>
      <color rgb="FF000000"/>
      <name val="Arial"/>
      <family val="2"/>
      <charset val="204"/>
    </font>
    <font>
      <b/>
      <sz val="12"/>
      <color rgb="FF000000"/>
      <name val="Arial"/>
      <family val="2"/>
      <charset val="204"/>
    </font>
    <font>
      <b/>
      <sz val="12"/>
      <name val="Arial"/>
      <family val="2"/>
      <charset val="204"/>
    </font>
    <font>
      <sz val="12"/>
      <name val="Arial"/>
      <family val="2"/>
      <charset val="204"/>
    </font>
    <font>
      <b/>
      <u/>
      <sz val="12"/>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10"/>
      <color rgb="FF000000"/>
      <name val="Arial"/>
      <family val="2"/>
      <charset val="204"/>
    </font>
    <font>
      <sz val="10"/>
      <name val="Arial"/>
      <family val="2"/>
      <charset val="204"/>
    </font>
    <font>
      <sz val="11"/>
      <name val="Arial"/>
      <family val="2"/>
      <charset val="204"/>
    </font>
    <font>
      <b/>
      <sz val="10"/>
      <name val="Arial"/>
      <family val="2"/>
      <charset val="204"/>
    </font>
    <font>
      <sz val="8"/>
      <color theme="1"/>
      <name val="Arial"/>
      <family val="2"/>
      <charset val="204"/>
    </font>
    <font>
      <b/>
      <sz val="11"/>
      <color theme="1"/>
      <name val="Arial"/>
      <family val="2"/>
      <charset val="204"/>
    </font>
    <font>
      <sz val="12"/>
      <color rgb="FF00B0F0"/>
      <name val="Arial"/>
      <family val="2"/>
      <charset val="204"/>
    </font>
    <font>
      <b/>
      <sz val="16"/>
      <name val="Arial"/>
      <family val="2"/>
      <charset val="204"/>
    </font>
    <font>
      <sz val="9"/>
      <color theme="1"/>
      <name val="Arial"/>
      <family val="2"/>
      <charset val="204"/>
    </font>
    <font>
      <i/>
      <sz val="10"/>
      <color theme="1"/>
      <name val="Arial"/>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392">
    <xf numFmtId="0" fontId="0" fillId="0" borderId="0" xfId="0"/>
    <xf numFmtId="0" fontId="3" fillId="0" borderId="0" xfId="0" applyFont="1"/>
    <xf numFmtId="0" fontId="7" fillId="3" borderId="1" xfId="0" applyFont="1" applyFill="1" applyBorder="1" applyAlignment="1">
      <alignment horizontal="left" vertical="center" wrapText="1"/>
    </xf>
    <xf numFmtId="165" fontId="8" fillId="3"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1" fillId="0" borderId="0" xfId="0" applyFont="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vertical="center" wrapText="1"/>
    </xf>
    <xf numFmtId="0" fontId="10" fillId="0" borderId="0" xfId="0" applyFont="1" applyAlignment="1">
      <alignment vertical="center"/>
    </xf>
    <xf numFmtId="0" fontId="10" fillId="0" borderId="0" xfId="0" applyFont="1" applyAlignment="1">
      <alignment horizontal="right" vertical="center"/>
    </xf>
    <xf numFmtId="0" fontId="12" fillId="0" borderId="1" xfId="0" applyFont="1" applyBorder="1" applyAlignment="1">
      <alignment horizontal="center" vertical="center" wrapText="1"/>
    </xf>
    <xf numFmtId="0" fontId="15" fillId="0" borderId="0" xfId="0" applyFont="1"/>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vertical="center" wrapText="1"/>
    </xf>
    <xf numFmtId="165" fontId="11" fillId="0" borderId="0" xfId="0" applyNumberFormat="1" applyFont="1"/>
    <xf numFmtId="165" fontId="12" fillId="0" borderId="1" xfId="0" applyNumberFormat="1" applyFont="1" applyBorder="1" applyAlignment="1">
      <alignment horizontal="center" vertical="center" wrapText="1"/>
    </xf>
    <xf numFmtId="165" fontId="11" fillId="0" borderId="0" xfId="0" applyNumberFormat="1" applyFont="1" applyAlignment="1">
      <alignment vertical="center" wrapText="1"/>
    </xf>
    <xf numFmtId="0" fontId="12"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1" xfId="0" applyFont="1" applyBorder="1" applyAlignment="1">
      <alignment vertical="center" wrapText="1"/>
    </xf>
    <xf numFmtId="165" fontId="3" fillId="3"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2" fillId="4" borderId="1" xfId="0" applyFont="1" applyFill="1" applyBorder="1" applyAlignment="1">
      <alignment vertical="center" wrapText="1"/>
    </xf>
    <xf numFmtId="0" fontId="10" fillId="4" borderId="1" xfId="0" applyFont="1" applyFill="1" applyBorder="1" applyAlignment="1">
      <alignment vertical="center" wrapText="1"/>
    </xf>
    <xf numFmtId="0" fontId="11" fillId="3" borderId="0" xfId="0" applyFont="1" applyFill="1"/>
    <xf numFmtId="164" fontId="11" fillId="0" borderId="0" xfId="0" applyNumberFormat="1" applyFont="1"/>
    <xf numFmtId="0" fontId="1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65" fontId="4" fillId="3" borderId="1" xfId="0" applyNumberFormat="1" applyFont="1" applyFill="1" applyBorder="1" applyAlignment="1">
      <alignment horizontal="center" vertical="center" wrapText="1"/>
    </xf>
    <xf numFmtId="0" fontId="11" fillId="3" borderId="0" xfId="0" applyFont="1" applyFill="1" applyAlignment="1">
      <alignment horizontal="left"/>
    </xf>
    <xf numFmtId="0" fontId="10" fillId="3" borderId="10" xfId="0" applyFont="1" applyFill="1" applyBorder="1" applyAlignment="1">
      <alignment vertical="center" wrapText="1"/>
    </xf>
    <xf numFmtId="0" fontId="10" fillId="2" borderId="1" xfId="0" applyFont="1" applyFill="1" applyBorder="1" applyAlignment="1">
      <alignment vertical="center" wrapText="1"/>
    </xf>
    <xf numFmtId="164" fontId="4" fillId="0" borderId="1" xfId="0" applyNumberFormat="1"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3" fillId="0" borderId="0" xfId="0" applyFont="1" applyAlignment="1">
      <alignment horizontal="left"/>
    </xf>
    <xf numFmtId="0" fontId="12" fillId="0" borderId="1" xfId="0" applyFont="1" applyBorder="1" applyAlignment="1">
      <alignment horizontal="center" vertical="center" wrapText="1"/>
    </xf>
    <xf numFmtId="0" fontId="14" fillId="0" borderId="0" xfId="0" applyFont="1" applyAlignment="1">
      <alignment horizontal="right" vertical="center"/>
    </xf>
    <xf numFmtId="0" fontId="3" fillId="3" borderId="0" xfId="0" applyFont="1" applyFill="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indent="15"/>
    </xf>
    <xf numFmtId="0" fontId="17" fillId="3" borderId="1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10" fillId="0" borderId="1" xfId="0" applyFont="1" applyFill="1" applyBorder="1" applyAlignment="1">
      <alignment vertical="top" wrapText="1"/>
    </xf>
    <xf numFmtId="0" fontId="11" fillId="0" borderId="0" xfId="0" applyFont="1" applyBorder="1" applyAlignment="1">
      <alignment vertical="center" wrapText="1"/>
    </xf>
    <xf numFmtId="0" fontId="12" fillId="0" borderId="1" xfId="0" applyFont="1" applyBorder="1" applyAlignment="1">
      <alignment horizontal="center" vertical="center" wrapText="1"/>
    </xf>
    <xf numFmtId="0" fontId="10" fillId="0" borderId="0" xfId="0" applyFont="1" applyAlignment="1">
      <alignment horizontal="right" vertical="center"/>
    </xf>
    <xf numFmtId="0" fontId="14" fillId="0" borderId="0" xfId="0" applyFont="1" applyAlignment="1">
      <alignment horizontal="right" vertical="center"/>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vertical="center"/>
    </xf>
    <xf numFmtId="0" fontId="14" fillId="0" borderId="1" xfId="0" applyFont="1" applyBorder="1" applyAlignment="1">
      <alignment vertical="center"/>
    </xf>
    <xf numFmtId="0" fontId="11" fillId="0" borderId="0" xfId="0" applyFont="1" applyBorder="1"/>
    <xf numFmtId="1" fontId="10" fillId="0" borderId="7" xfId="0" applyNumberFormat="1" applyFont="1" applyBorder="1" applyAlignment="1">
      <alignment horizontal="center" vertical="center" wrapText="1"/>
    </xf>
    <xf numFmtId="0" fontId="10" fillId="0" borderId="4"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4" fontId="11" fillId="0" borderId="0" xfId="0" applyNumberFormat="1" applyFont="1"/>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left"/>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10" fillId="0" borderId="0" xfId="0" applyNumberFormat="1" applyFont="1" applyAlignment="1">
      <alignment horizontal="right" vertical="center"/>
    </xf>
    <xf numFmtId="3" fontId="1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Alignment="1">
      <alignment horizontal="right"/>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0" xfId="0" applyFont="1" applyFill="1"/>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2" fillId="0" borderId="1" xfId="0" applyFont="1" applyFill="1" applyBorder="1" applyAlignment="1">
      <alignment vertical="center" wrapText="1"/>
    </xf>
    <xf numFmtId="0" fontId="10" fillId="0" borderId="11" xfId="0" applyFont="1" applyFill="1" applyBorder="1" applyAlignment="1">
      <alignment vertical="center" wrapText="1"/>
    </xf>
    <xf numFmtId="165" fontId="11" fillId="0" borderId="0" xfId="0" applyNumberFormat="1" applyFont="1" applyFill="1"/>
    <xf numFmtId="0" fontId="17" fillId="0" borderId="1" xfId="0" applyFont="1" applyFill="1" applyBorder="1" applyAlignment="1">
      <alignment vertical="center" wrapText="1"/>
    </xf>
    <xf numFmtId="0" fontId="17" fillId="4" borderId="1" xfId="0" applyFont="1" applyFill="1" applyBorder="1" applyAlignment="1">
      <alignment vertical="center" wrapText="1"/>
    </xf>
    <xf numFmtId="0" fontId="10" fillId="0" borderId="0" xfId="0" applyFont="1" applyAlignment="1">
      <alignment horizontal="right"/>
    </xf>
    <xf numFmtId="0" fontId="1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Border="1" applyAlignment="1">
      <alignment horizontal="center" vertical="center" wrapText="1"/>
    </xf>
    <xf numFmtId="4" fontId="4" fillId="3"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Border="1" applyAlignment="1">
      <alignment vertical="top"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0" fontId="4" fillId="0" borderId="0" xfId="0" applyFont="1" applyAlignment="1">
      <alignment horizontal="center" vertical="center"/>
    </xf>
    <xf numFmtId="0" fontId="10" fillId="0" borderId="4" xfId="0" applyFont="1" applyBorder="1" applyAlignment="1">
      <alignment horizontal="center" vertical="center" wrapText="1"/>
    </xf>
    <xf numFmtId="165" fontId="3"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10" fillId="0" borderId="1" xfId="0" applyFont="1" applyFill="1" applyBorder="1" applyAlignment="1">
      <alignment vertical="center" wrapText="1"/>
    </xf>
    <xf numFmtId="165" fontId="14" fillId="0" borderId="1" xfId="0" applyNumberFormat="1" applyFont="1" applyBorder="1" applyAlignment="1">
      <alignment horizontal="center" vertical="center" wrapText="1"/>
    </xf>
    <xf numFmtId="165" fontId="10" fillId="0" borderId="0" xfId="0" applyNumberFormat="1" applyFont="1" applyAlignment="1">
      <alignment horizontal="right"/>
    </xf>
    <xf numFmtId="165" fontId="12" fillId="0" borderId="1" xfId="0" applyNumberFormat="1" applyFont="1" applyFill="1" applyBorder="1" applyAlignment="1">
      <alignment horizontal="center" vertical="center" wrapText="1"/>
    </xf>
    <xf numFmtId="165" fontId="12" fillId="0" borderId="1" xfId="0" applyNumberFormat="1" applyFont="1" applyBorder="1" applyAlignment="1" applyProtection="1">
      <alignment horizontal="center" vertical="center" wrapText="1"/>
    </xf>
    <xf numFmtId="165" fontId="10" fillId="0" borderId="11" xfId="0" applyNumberFormat="1"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Border="1" applyAlignment="1">
      <alignment vertical="top" wrapText="1"/>
    </xf>
    <xf numFmtId="0" fontId="8" fillId="0" borderId="0" xfId="0" applyFont="1" applyAlignment="1">
      <alignment horizontal="center" vertical="center"/>
    </xf>
    <xf numFmtId="165" fontId="15" fillId="0" borderId="0" xfId="0" applyNumberFormat="1" applyFont="1"/>
    <xf numFmtId="0" fontId="16" fillId="0" borderId="1" xfId="0" applyFont="1" applyBorder="1" applyAlignment="1">
      <alignment vertical="center" wrapText="1"/>
    </xf>
    <xf numFmtId="165" fontId="16" fillId="0" borderId="1" xfId="0" applyNumberFormat="1" applyFont="1" applyBorder="1" applyAlignment="1">
      <alignment vertical="center" wrapText="1"/>
    </xf>
    <xf numFmtId="0" fontId="14" fillId="0" borderId="4" xfId="0" applyFont="1" applyBorder="1" applyAlignment="1">
      <alignment horizontal="left" vertical="top" wrapText="1"/>
    </xf>
    <xf numFmtId="0" fontId="14" fillId="0" borderId="1" xfId="0" applyFont="1" applyFill="1" applyBorder="1" applyAlignment="1">
      <alignment horizontal="left" vertical="top" wrapText="1"/>
    </xf>
    <xf numFmtId="4" fontId="15" fillId="0" borderId="0" xfId="0" applyNumberFormat="1" applyFont="1"/>
    <xf numFmtId="3" fontId="14"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0" fontId="15" fillId="0" borderId="0" xfId="0" applyFont="1" applyAlignment="1">
      <alignment horizontal="center" vertical="center"/>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0" fontId="3" fillId="0" borderId="0" xfId="0" applyFont="1" applyBorder="1" applyAlignment="1">
      <alignment horizontal="left" vertical="top"/>
    </xf>
    <xf numFmtId="0" fontId="4" fillId="0" borderId="0" xfId="0" applyFont="1" applyBorder="1" applyAlignment="1">
      <alignment horizontal="left" vertical="top" wrapText="1"/>
    </xf>
    <xf numFmtId="0" fontId="3" fillId="3" borderId="0"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0" xfId="0" applyFont="1" applyFill="1" applyAlignment="1">
      <alignment horizontal="center" vertical="center"/>
    </xf>
    <xf numFmtId="0" fontId="20" fillId="0" borderId="0" xfId="0" applyFont="1" applyFill="1" applyAlignment="1">
      <alignment horizontal="center" vertical="center"/>
    </xf>
    <xf numFmtId="0" fontId="7" fillId="0" borderId="0" xfId="0" applyFont="1" applyAlignment="1">
      <alignment horizontal="center" vertical="center"/>
    </xf>
    <xf numFmtId="0" fontId="1" fillId="0"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10" fillId="0" borderId="0" xfId="0" applyFont="1" applyAlignment="1">
      <alignment horizontal="right" vertical="center"/>
    </xf>
    <xf numFmtId="0" fontId="14" fillId="0" borderId="0" xfId="0" applyFont="1" applyAlignment="1">
      <alignment horizontal="right" vertical="center"/>
    </xf>
    <xf numFmtId="0" fontId="3" fillId="0" borderId="0" xfId="0" applyFont="1" applyFill="1" applyAlignment="1">
      <alignment horizontal="left"/>
    </xf>
    <xf numFmtId="0" fontId="8" fillId="0" borderId="0" xfId="0" applyFont="1" applyFill="1" applyAlignment="1">
      <alignment horizontal="left"/>
    </xf>
    <xf numFmtId="0" fontId="3" fillId="0" borderId="0" xfId="0" applyFont="1" applyFill="1" applyAlignment="1">
      <alignment horizontal="center"/>
    </xf>
    <xf numFmtId="0" fontId="4" fillId="0" borderId="7" xfId="0" applyFont="1" applyBorder="1" applyAlignment="1">
      <alignment horizontal="center" vertical="center" wrapText="1"/>
    </xf>
    <xf numFmtId="0" fontId="11" fillId="0" borderId="8" xfId="0" applyFont="1" applyBorder="1"/>
    <xf numFmtId="0" fontId="11" fillId="0" borderId="9" xfId="0" applyFont="1" applyBorder="1"/>
    <xf numFmtId="0" fontId="12" fillId="0" borderId="0" xfId="0" applyFont="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0" xfId="0" applyFont="1" applyBorder="1" applyAlignment="1">
      <alignment horizontal="center"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1" xfId="0" applyFont="1" applyBorder="1" applyAlignment="1">
      <alignment horizontal="left" vertical="top" wrapText="1"/>
    </xf>
    <xf numFmtId="0" fontId="12" fillId="0" borderId="0" xfId="0" applyFont="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1"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Border="1" applyAlignment="1">
      <alignment horizontal="left" vertical="top"/>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 xfId="0" applyFont="1" applyFill="1" applyBorder="1" applyAlignment="1">
      <alignment horizontal="left" vertical="top"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0" fillId="0" borderId="0" xfId="0" applyFont="1" applyAlignment="1">
      <alignment horizontal="right"/>
    </xf>
    <xf numFmtId="0" fontId="10" fillId="0" borderId="0" xfId="0" applyFont="1" applyAlignment="1">
      <alignment horizontal="center" wrapText="1"/>
    </xf>
    <xf numFmtId="0" fontId="12"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5" xfId="0" applyFont="1" applyFill="1" applyBorder="1" applyAlignment="1">
      <alignment horizontal="left" vertical="top"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0" fontId="12" fillId="5" borderId="1" xfId="0" applyFont="1" applyFill="1" applyBorder="1" applyAlignment="1">
      <alignment horizontal="center" vertical="center" wrapText="1"/>
    </xf>
    <xf numFmtId="0" fontId="12"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vertical="center" wrapText="1"/>
    </xf>
    <xf numFmtId="0" fontId="10" fillId="3" borderId="5"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165" fontId="12" fillId="0" borderId="11" xfId="0" applyNumberFormat="1" applyFont="1" applyBorder="1" applyAlignment="1">
      <alignment horizontal="center" vertical="center" wrapText="1"/>
    </xf>
    <xf numFmtId="165" fontId="12" fillId="0" borderId="12"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5" xfId="0" applyFont="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12" fillId="0" borderId="8" xfId="0" applyFont="1" applyBorder="1" applyAlignment="1">
      <alignment horizontal="center" vertical="center"/>
    </xf>
    <xf numFmtId="0" fontId="16" fillId="0" borderId="12"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0" fillId="0" borderId="11" xfId="0" applyFont="1" applyFill="1" applyBorder="1" applyAlignment="1">
      <alignment horizontal="left" vertical="center" wrapText="1"/>
    </xf>
    <xf numFmtId="1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vertical="top" wrapText="1"/>
    </xf>
    <xf numFmtId="4" fontId="10" fillId="0" borderId="11" xfId="0" applyNumberFormat="1"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0"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0" xfId="0" applyFont="1" applyFill="1" applyBorder="1" applyAlignment="1">
      <alignment horizontal="left" vertical="center" wrapText="1"/>
    </xf>
    <xf numFmtId="165" fontId="17" fillId="0" borderId="11" xfId="0" applyNumberFormat="1" applyFont="1" applyFill="1" applyBorder="1" applyAlignment="1">
      <alignment horizontal="center" vertical="center" wrapText="1"/>
    </xf>
    <xf numFmtId="165" fontId="17" fillId="0" borderId="10" xfId="0" applyNumberFormat="1" applyFont="1" applyFill="1" applyBorder="1" applyAlignment="1">
      <alignment horizontal="center" vertical="center" wrapText="1"/>
    </xf>
    <xf numFmtId="0" fontId="10" fillId="0" borderId="12" xfId="0" applyFont="1" applyBorder="1" applyAlignment="1">
      <alignment horizontal="center" vertical="center" wrapText="1"/>
    </xf>
    <xf numFmtId="165" fontId="17" fillId="0" borderId="1"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165" fontId="3" fillId="3" borderId="11"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0" fillId="2" borderId="1" xfId="0" applyFont="1" applyFill="1" applyBorder="1" applyAlignment="1">
      <alignment vertical="center" wrapText="1"/>
    </xf>
    <xf numFmtId="165" fontId="4" fillId="2" borderId="11"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0" fillId="0" borderId="10" xfId="0" applyFont="1" applyFill="1" applyBorder="1" applyAlignment="1">
      <alignment horizontal="left" vertical="top" wrapText="1"/>
    </xf>
    <xf numFmtId="0" fontId="21" fillId="3" borderId="1" xfId="0" applyFont="1" applyFill="1" applyBorder="1" applyAlignment="1">
      <alignment vertical="center" wrapText="1"/>
    </xf>
    <xf numFmtId="0" fontId="17" fillId="2" borderId="1" xfId="0" applyFont="1" applyFill="1" applyBorder="1" applyAlignment="1">
      <alignment vertical="center" wrapText="1"/>
    </xf>
    <xf numFmtId="0" fontId="2" fillId="5" borderId="1" xfId="0" applyFont="1" applyFill="1" applyBorder="1" applyAlignment="1">
      <alignment horizontal="center" vertical="center"/>
    </xf>
    <xf numFmtId="49" fontId="12" fillId="0" borderId="12" xfId="0" applyNumberFormat="1" applyFont="1" applyFill="1" applyBorder="1" applyAlignment="1">
      <alignment horizontal="center" vertical="center" wrapText="1"/>
    </xf>
    <xf numFmtId="0" fontId="14" fillId="0" borderId="12" xfId="0" applyFont="1" applyFill="1" applyBorder="1" applyAlignment="1">
      <alignment horizontal="left" vertical="top"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4" fillId="0" borderId="0" xfId="0" applyFont="1" applyAlignment="1">
      <alignment horizontal="center" vertical="center"/>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0" fontId="10" fillId="0"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0" fillId="0" borderId="11" xfId="0" applyFont="1" applyFill="1" applyBorder="1" applyAlignment="1">
      <alignment vertical="top" wrapText="1"/>
    </xf>
    <xf numFmtId="165" fontId="3" fillId="0" borderId="1" xfId="0" applyNumberFormat="1" applyFont="1" applyBorder="1" applyAlignment="1">
      <alignment horizontal="center" vertical="center" wrapText="1"/>
    </xf>
    <xf numFmtId="0" fontId="10" fillId="0" borderId="11"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0" fillId="0" borderId="1" xfId="0" applyFont="1" applyBorder="1" applyAlignment="1">
      <alignment vertical="top" wrapText="1"/>
    </xf>
    <xf numFmtId="4" fontId="10" fillId="3" borderId="11"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6" fillId="0" borderId="1" xfId="0" applyFont="1" applyBorder="1" applyAlignment="1">
      <alignment vertical="center" wrapText="1"/>
    </xf>
    <xf numFmtId="4" fontId="14" fillId="0" borderId="1" xfId="0" applyNumberFormat="1" applyFont="1" applyBorder="1" applyAlignment="1">
      <alignment horizontal="left" vertical="top" wrapText="1"/>
    </xf>
    <xf numFmtId="4" fontId="14" fillId="0" borderId="1" xfId="0" applyNumberFormat="1" applyFont="1" applyBorder="1" applyAlignment="1">
      <alignment horizontal="center" vertical="top" wrapText="1"/>
    </xf>
    <xf numFmtId="0" fontId="16"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5" fillId="0" borderId="8" xfId="0" applyFont="1" applyBorder="1"/>
    <xf numFmtId="4" fontId="14" fillId="0" borderId="2" xfId="0" applyNumberFormat="1" applyFont="1" applyBorder="1" applyAlignment="1">
      <alignment horizontal="left" vertical="top" wrapText="1"/>
    </xf>
    <xf numFmtId="4" fontId="14" fillId="0" borderId="3" xfId="0" applyNumberFormat="1" applyFont="1" applyBorder="1" applyAlignment="1">
      <alignment horizontal="left" vertical="top" wrapText="1"/>
    </xf>
    <xf numFmtId="4" fontId="14" fillId="0" borderId="4" xfId="0" applyNumberFormat="1"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4" fontId="14"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4"/>
  <sheetViews>
    <sheetView topLeftCell="A35" zoomScale="80" zoomScaleNormal="80" zoomScaleSheetLayoutView="70" zoomScalePageLayoutView="50" workbookViewId="0">
      <selection activeCell="D34" sqref="D34"/>
    </sheetView>
  </sheetViews>
  <sheetFormatPr defaultRowHeight="15" x14ac:dyDescent="0.2"/>
  <cols>
    <col min="1" max="1" width="80.42578125" style="48" customWidth="1"/>
    <col min="2" max="3" width="24.42578125" style="48" customWidth="1"/>
    <col min="4" max="7" width="24.42578125" style="1" customWidth="1"/>
    <col min="8" max="16384" width="9.140625" style="1"/>
  </cols>
  <sheetData>
    <row r="1" spans="1:7" x14ac:dyDescent="0.2">
      <c r="A1" s="54" t="s">
        <v>20</v>
      </c>
      <c r="B1" s="55"/>
      <c r="C1" s="55"/>
      <c r="D1" s="55"/>
      <c r="E1" s="191" t="s">
        <v>65</v>
      </c>
      <c r="F1" s="191"/>
      <c r="G1" s="191"/>
    </row>
    <row r="2" spans="1:7" x14ac:dyDescent="0.2">
      <c r="A2" s="54"/>
      <c r="B2" s="55"/>
      <c r="C2" s="55"/>
      <c r="D2" s="55"/>
      <c r="E2" s="191" t="s">
        <v>275</v>
      </c>
      <c r="F2" s="191"/>
      <c r="G2" s="191"/>
    </row>
    <row r="3" spans="1:7" x14ac:dyDescent="0.2">
      <c r="A3" s="54"/>
      <c r="B3" s="55"/>
      <c r="C3" s="55"/>
      <c r="D3" s="55"/>
      <c r="E3" s="191" t="s">
        <v>66</v>
      </c>
      <c r="F3" s="191"/>
      <c r="G3" s="191"/>
    </row>
    <row r="4" spans="1:7" x14ac:dyDescent="0.2">
      <c r="A4" s="56"/>
      <c r="B4" s="55"/>
      <c r="C4" s="55"/>
      <c r="D4" s="55"/>
      <c r="E4" s="192" t="s">
        <v>214</v>
      </c>
      <c r="F4" s="192"/>
      <c r="G4" s="192"/>
    </row>
    <row r="5" spans="1:7" x14ac:dyDescent="0.2">
      <c r="A5" s="54"/>
      <c r="B5" s="55"/>
      <c r="C5" s="55"/>
      <c r="D5" s="55"/>
      <c r="E5" s="55"/>
      <c r="F5" s="55"/>
      <c r="G5" s="55"/>
    </row>
    <row r="6" spans="1:7" x14ac:dyDescent="0.2">
      <c r="A6" s="54"/>
      <c r="B6" s="55"/>
      <c r="C6" s="55"/>
      <c r="D6" s="55"/>
      <c r="E6" s="55"/>
      <c r="F6" s="55"/>
      <c r="G6" s="55"/>
    </row>
    <row r="7" spans="1:7" x14ac:dyDescent="0.2">
      <c r="A7" s="54"/>
      <c r="B7" s="55"/>
      <c r="C7" s="55"/>
      <c r="D7" s="55"/>
      <c r="E7" s="55"/>
      <c r="F7" s="55"/>
      <c r="G7" s="55"/>
    </row>
    <row r="8" spans="1:7" ht="142.5" customHeight="1" x14ac:dyDescent="0.2">
      <c r="A8" s="175"/>
      <c r="B8" s="175"/>
      <c r="C8" s="175"/>
      <c r="D8" s="175"/>
      <c r="E8" s="175"/>
      <c r="F8" s="175"/>
      <c r="G8" s="175"/>
    </row>
    <row r="9" spans="1:7" ht="129.75" customHeight="1" x14ac:dyDescent="0.2">
      <c r="A9" s="54"/>
      <c r="B9" s="193"/>
      <c r="C9" s="193"/>
      <c r="D9" s="193"/>
      <c r="E9" s="55"/>
      <c r="F9" s="55"/>
      <c r="G9" s="55"/>
    </row>
    <row r="10" spans="1:7" x14ac:dyDescent="0.2">
      <c r="A10" s="54"/>
      <c r="B10" s="55"/>
      <c r="C10" s="55"/>
      <c r="D10" s="55"/>
      <c r="E10" s="55"/>
      <c r="F10" s="55"/>
      <c r="G10" s="55"/>
    </row>
    <row r="11" spans="1:7" x14ac:dyDescent="0.2">
      <c r="A11" s="54"/>
      <c r="B11" s="55"/>
      <c r="C11" s="55"/>
      <c r="D11" s="55"/>
      <c r="E11" s="55"/>
      <c r="F11" s="55"/>
      <c r="G11" s="55"/>
    </row>
    <row r="12" spans="1:7" ht="37.5" customHeight="1" x14ac:dyDescent="0.2">
      <c r="A12" s="176" t="s">
        <v>111</v>
      </c>
      <c r="B12" s="176"/>
      <c r="C12" s="176"/>
      <c r="D12" s="176"/>
      <c r="E12" s="176"/>
      <c r="F12" s="176"/>
      <c r="G12" s="176"/>
    </row>
    <row r="13" spans="1:7" ht="48.75" customHeight="1" x14ac:dyDescent="0.2">
      <c r="A13" s="178" t="s">
        <v>118</v>
      </c>
      <c r="B13" s="178"/>
      <c r="C13" s="178"/>
      <c r="D13" s="178"/>
      <c r="E13" s="178"/>
      <c r="F13" s="178"/>
      <c r="G13" s="178"/>
    </row>
    <row r="14" spans="1:7" ht="52.5" customHeight="1" x14ac:dyDescent="0.2">
      <c r="A14" s="178"/>
      <c r="B14" s="178"/>
      <c r="C14" s="178"/>
      <c r="D14" s="178"/>
      <c r="E14" s="178"/>
      <c r="F14" s="178"/>
      <c r="G14" s="178"/>
    </row>
    <row r="15" spans="1:7" ht="86.25" hidden="1" customHeight="1" x14ac:dyDescent="0.2">
      <c r="A15" s="55"/>
      <c r="B15" s="55"/>
      <c r="C15" s="55"/>
      <c r="D15" s="55"/>
      <c r="E15" s="55"/>
      <c r="F15" s="55"/>
      <c r="G15" s="55"/>
    </row>
    <row r="16" spans="1:7" hidden="1" x14ac:dyDescent="0.2">
      <c r="A16" s="57"/>
      <c r="B16" s="55"/>
      <c r="C16" s="55"/>
      <c r="D16" s="55"/>
      <c r="E16" s="55"/>
      <c r="F16" s="55"/>
      <c r="G16" s="55"/>
    </row>
    <row r="17" spans="1:11" ht="189.75" customHeight="1" x14ac:dyDescent="0.2">
      <c r="A17" s="54"/>
      <c r="B17" s="55"/>
      <c r="C17" s="55"/>
      <c r="D17" s="55"/>
      <c r="E17" s="55"/>
      <c r="F17" s="55"/>
      <c r="G17" s="55"/>
    </row>
    <row r="18" spans="1:11" s="5" customFormat="1" ht="14.25" x14ac:dyDescent="0.2">
      <c r="A18" s="189" t="s">
        <v>0</v>
      </c>
      <c r="B18" s="189"/>
      <c r="C18" s="189"/>
      <c r="D18" s="189"/>
      <c r="E18" s="189"/>
      <c r="F18" s="189"/>
      <c r="G18" s="189"/>
      <c r="H18" s="10"/>
      <c r="I18" s="10"/>
      <c r="J18" s="10"/>
      <c r="K18" s="63"/>
    </row>
    <row r="19" spans="1:11" s="5" customFormat="1" ht="14.25" x14ac:dyDescent="0.2">
      <c r="A19" s="190" t="s">
        <v>114</v>
      </c>
      <c r="B19" s="190"/>
      <c r="C19" s="190"/>
      <c r="D19" s="190"/>
      <c r="E19" s="190"/>
      <c r="F19" s="190"/>
      <c r="G19" s="190"/>
      <c r="H19" s="14"/>
      <c r="I19" s="14"/>
      <c r="J19" s="14"/>
      <c r="K19" s="64"/>
    </row>
    <row r="20" spans="1:11" s="5" customFormat="1" ht="14.25" x14ac:dyDescent="0.2">
      <c r="A20" s="189" t="s">
        <v>122</v>
      </c>
      <c r="B20" s="189"/>
      <c r="C20" s="189"/>
      <c r="D20" s="189"/>
      <c r="E20" s="189"/>
      <c r="F20" s="189"/>
      <c r="G20" s="189"/>
      <c r="H20" s="10"/>
      <c r="I20" s="10"/>
      <c r="J20" s="10"/>
      <c r="K20" s="63"/>
    </row>
    <row r="21" spans="1:11" ht="42" customHeight="1" x14ac:dyDescent="0.2">
      <c r="A21" s="177" t="s">
        <v>112</v>
      </c>
      <c r="B21" s="177"/>
      <c r="C21" s="177"/>
      <c r="D21" s="177"/>
      <c r="E21" s="177"/>
      <c r="F21" s="177"/>
      <c r="G21" s="177"/>
    </row>
    <row r="22" spans="1:11" ht="15.75" customHeight="1" x14ac:dyDescent="0.2">
      <c r="A22" s="185" t="s">
        <v>118</v>
      </c>
      <c r="B22" s="185"/>
      <c r="C22" s="185"/>
      <c r="D22" s="185"/>
      <c r="E22" s="185"/>
      <c r="F22" s="185"/>
      <c r="G22" s="185"/>
    </row>
    <row r="23" spans="1:11" ht="15.75" customHeight="1" x14ac:dyDescent="0.2">
      <c r="A23" s="185"/>
      <c r="B23" s="185"/>
      <c r="C23" s="185"/>
      <c r="D23" s="185"/>
      <c r="E23" s="185"/>
      <c r="F23" s="185"/>
      <c r="G23" s="185"/>
    </row>
    <row r="24" spans="1:11" ht="60.75" customHeight="1" x14ac:dyDescent="0.2">
      <c r="A24" s="49" t="s">
        <v>21</v>
      </c>
      <c r="B24" s="174" t="s">
        <v>120</v>
      </c>
      <c r="C24" s="174"/>
      <c r="D24" s="174"/>
      <c r="E24" s="174"/>
      <c r="F24" s="174"/>
      <c r="G24" s="174"/>
    </row>
    <row r="25" spans="1:11" ht="56.25" customHeight="1" x14ac:dyDescent="0.2">
      <c r="A25" s="49" t="s">
        <v>119</v>
      </c>
      <c r="B25" s="179" t="s">
        <v>184</v>
      </c>
      <c r="C25" s="180"/>
      <c r="D25" s="180"/>
      <c r="E25" s="180"/>
      <c r="F25" s="180"/>
      <c r="G25" s="181"/>
    </row>
    <row r="26" spans="1:11" ht="135.75" customHeight="1" x14ac:dyDescent="0.2">
      <c r="A26" s="49" t="s">
        <v>22</v>
      </c>
      <c r="B26" s="182" t="s">
        <v>105</v>
      </c>
      <c r="C26" s="183"/>
      <c r="D26" s="183"/>
      <c r="E26" s="183"/>
      <c r="F26" s="183"/>
      <c r="G26" s="184"/>
    </row>
    <row r="27" spans="1:11" ht="39.75" customHeight="1" x14ac:dyDescent="0.2">
      <c r="A27" s="186" t="s">
        <v>23</v>
      </c>
      <c r="B27" s="174" t="s">
        <v>67</v>
      </c>
      <c r="C27" s="174"/>
      <c r="D27" s="174"/>
      <c r="E27" s="174"/>
      <c r="F27" s="174"/>
      <c r="G27" s="174"/>
    </row>
    <row r="28" spans="1:11" ht="39.75" customHeight="1" x14ac:dyDescent="0.2">
      <c r="A28" s="187"/>
      <c r="B28" s="174" t="s">
        <v>76</v>
      </c>
      <c r="C28" s="174"/>
      <c r="D28" s="174"/>
      <c r="E28" s="174"/>
      <c r="F28" s="174"/>
      <c r="G28" s="174"/>
    </row>
    <row r="29" spans="1:11" ht="35.25" customHeight="1" x14ac:dyDescent="0.2">
      <c r="A29" s="188"/>
      <c r="B29" s="174" t="s">
        <v>77</v>
      </c>
      <c r="C29" s="174"/>
      <c r="D29" s="174"/>
      <c r="E29" s="174"/>
      <c r="F29" s="174"/>
      <c r="G29" s="174"/>
    </row>
    <row r="30" spans="1:11" ht="57.75" customHeight="1" x14ac:dyDescent="0.2">
      <c r="A30" s="49" t="s">
        <v>54</v>
      </c>
      <c r="B30" s="173" t="s">
        <v>25</v>
      </c>
      <c r="C30" s="173"/>
      <c r="D30" s="173"/>
      <c r="E30" s="173"/>
      <c r="F30" s="173"/>
      <c r="G30" s="173"/>
    </row>
    <row r="31" spans="1:11" ht="34.5" customHeight="1" x14ac:dyDescent="0.2">
      <c r="A31" s="49" t="s">
        <v>24</v>
      </c>
      <c r="B31" s="50" t="s">
        <v>26</v>
      </c>
      <c r="C31" s="50" t="s">
        <v>4</v>
      </c>
      <c r="D31" s="50" t="s">
        <v>5</v>
      </c>
      <c r="E31" s="50" t="s">
        <v>94</v>
      </c>
      <c r="F31" s="50" t="s">
        <v>95</v>
      </c>
      <c r="G31" s="50" t="s">
        <v>96</v>
      </c>
    </row>
    <row r="32" spans="1:11" ht="64.5" customHeight="1" x14ac:dyDescent="0.2">
      <c r="A32" s="51" t="s">
        <v>78</v>
      </c>
      <c r="B32" s="26">
        <f>'Прил 7 Перечень мероприятий'!F125</f>
        <v>554150.10032999993</v>
      </c>
      <c r="C32" s="26">
        <f>'Прил 7 Перечень мероприятий'!G125</f>
        <v>113362.06032999999</v>
      </c>
      <c r="D32" s="26">
        <f>'Прил 7 Перечень мероприятий'!H125</f>
        <v>110197.01</v>
      </c>
      <c r="E32" s="26">
        <f>'Прил 7 Перечень мероприятий'!I125</f>
        <v>110197.01</v>
      </c>
      <c r="F32" s="26">
        <f>'Прил 7 Перечень мероприятий'!J125</f>
        <v>110197.01</v>
      </c>
      <c r="G32" s="26">
        <f>'Прил 7 Перечень мероприятий'!K125</f>
        <v>110197.01</v>
      </c>
    </row>
    <row r="33" spans="1:13" ht="58.5" customHeight="1" x14ac:dyDescent="0.2">
      <c r="A33" s="2" t="s">
        <v>12</v>
      </c>
      <c r="B33" s="3">
        <f>'Прил 7 Перечень мероприятий'!F126</f>
        <v>26424.37</v>
      </c>
      <c r="C33" s="3">
        <f>'Прил 7 Перечень мероприятий'!G126</f>
        <v>26424.37</v>
      </c>
      <c r="D33" s="3">
        <f>'Прил 7 Перечень мероприятий'!H126</f>
        <v>0</v>
      </c>
      <c r="E33" s="3">
        <f>'Прил 7 Перечень мероприятий'!I126</f>
        <v>0</v>
      </c>
      <c r="F33" s="3">
        <f>'Прил 7 Перечень мероприятий'!J126</f>
        <v>0</v>
      </c>
      <c r="G33" s="3">
        <f>'Прил 7 Перечень мероприятий'!K126</f>
        <v>0</v>
      </c>
    </row>
    <row r="34" spans="1:13" ht="19.5" customHeight="1" x14ac:dyDescent="0.2">
      <c r="A34" s="49" t="s">
        <v>11</v>
      </c>
      <c r="B34" s="34">
        <f>SUM(B32:B33)</f>
        <v>580574.47032999992</v>
      </c>
      <c r="C34" s="34">
        <f t="shared" ref="C34:G34" si="0">SUM(C32:C33)</f>
        <v>139786.43033</v>
      </c>
      <c r="D34" s="4">
        <f t="shared" si="0"/>
        <v>110197.01</v>
      </c>
      <c r="E34" s="4">
        <f t="shared" si="0"/>
        <v>110197.01</v>
      </c>
      <c r="F34" s="4">
        <f t="shared" si="0"/>
        <v>110197.01</v>
      </c>
      <c r="G34" s="4">
        <f t="shared" si="0"/>
        <v>110197.01</v>
      </c>
    </row>
    <row r="35" spans="1:13" ht="336.75" customHeight="1" x14ac:dyDescent="0.2">
      <c r="A35" s="172" t="s">
        <v>188</v>
      </c>
      <c r="B35" s="172"/>
      <c r="C35" s="172"/>
      <c r="D35" s="172"/>
      <c r="E35" s="172"/>
      <c r="F35" s="172"/>
      <c r="G35" s="172"/>
    </row>
    <row r="36" spans="1:13" ht="390" customHeight="1" x14ac:dyDescent="0.2">
      <c r="A36" s="169" t="s">
        <v>160</v>
      </c>
      <c r="B36" s="169"/>
      <c r="C36" s="169"/>
      <c r="D36" s="169"/>
      <c r="E36" s="169"/>
      <c r="F36" s="169"/>
      <c r="G36" s="169"/>
    </row>
    <row r="37" spans="1:13" ht="72" customHeight="1" x14ac:dyDescent="0.2">
      <c r="A37" s="168" t="s">
        <v>161</v>
      </c>
      <c r="B37" s="168"/>
      <c r="C37" s="168"/>
      <c r="D37" s="168"/>
      <c r="E37" s="168"/>
      <c r="F37" s="168"/>
      <c r="G37" s="168"/>
    </row>
    <row r="38" spans="1:13" ht="291" customHeight="1" x14ac:dyDescent="0.2">
      <c r="A38" s="169" t="s">
        <v>162</v>
      </c>
      <c r="B38" s="169"/>
      <c r="C38" s="169"/>
      <c r="D38" s="169"/>
      <c r="E38" s="169"/>
      <c r="F38" s="169"/>
      <c r="G38" s="169"/>
    </row>
    <row r="39" spans="1:13" ht="65.25" customHeight="1" x14ac:dyDescent="0.2">
      <c r="A39" s="169"/>
      <c r="B39" s="169"/>
      <c r="C39" s="169"/>
      <c r="D39" s="169"/>
      <c r="E39" s="169"/>
      <c r="F39" s="169"/>
      <c r="G39" s="169"/>
      <c r="M39" s="45"/>
    </row>
    <row r="40" spans="1:13" ht="73.5" customHeight="1" x14ac:dyDescent="0.2">
      <c r="A40" s="169" t="s">
        <v>163</v>
      </c>
      <c r="B40" s="169"/>
      <c r="C40" s="169"/>
      <c r="D40" s="169"/>
      <c r="E40" s="169"/>
      <c r="F40" s="169"/>
      <c r="G40" s="169"/>
    </row>
    <row r="41" spans="1:13" ht="69" customHeight="1" x14ac:dyDescent="0.2">
      <c r="A41" s="168" t="s">
        <v>93</v>
      </c>
      <c r="B41" s="168"/>
      <c r="C41" s="168"/>
      <c r="D41" s="168"/>
      <c r="E41" s="168"/>
      <c r="F41" s="168"/>
      <c r="G41" s="168"/>
    </row>
    <row r="42" spans="1:13" ht="70.5" customHeight="1" x14ac:dyDescent="0.2">
      <c r="A42" s="168" t="s">
        <v>121</v>
      </c>
      <c r="B42" s="168"/>
      <c r="C42" s="168"/>
      <c r="D42" s="168"/>
      <c r="E42" s="168"/>
      <c r="F42" s="168"/>
      <c r="G42" s="168"/>
    </row>
    <row r="43" spans="1:13" ht="147" customHeight="1" x14ac:dyDescent="0.2">
      <c r="A43" s="168" t="s">
        <v>169</v>
      </c>
      <c r="B43" s="170"/>
      <c r="C43" s="170"/>
      <c r="D43" s="170"/>
      <c r="E43" s="170"/>
      <c r="F43" s="170"/>
      <c r="G43" s="170"/>
    </row>
    <row r="44" spans="1:13" ht="64.5" customHeight="1" x14ac:dyDescent="0.2">
      <c r="A44" s="171" t="s">
        <v>189</v>
      </c>
      <c r="B44" s="168"/>
      <c r="C44" s="168"/>
      <c r="D44" s="168"/>
      <c r="E44" s="168"/>
      <c r="F44" s="168"/>
      <c r="G44" s="168"/>
    </row>
  </sheetData>
  <mergeCells count="30">
    <mergeCell ref="A19:G19"/>
    <mergeCell ref="A20:G20"/>
    <mergeCell ref="E1:G1"/>
    <mergeCell ref="E2:G2"/>
    <mergeCell ref="E3:G3"/>
    <mergeCell ref="E4:G4"/>
    <mergeCell ref="B9:D9"/>
    <mergeCell ref="A35:G35"/>
    <mergeCell ref="A37:G37"/>
    <mergeCell ref="B30:G30"/>
    <mergeCell ref="B29:G29"/>
    <mergeCell ref="A8:G8"/>
    <mergeCell ref="A12:G12"/>
    <mergeCell ref="A21:G21"/>
    <mergeCell ref="A13:G14"/>
    <mergeCell ref="B24:G24"/>
    <mergeCell ref="B25:G25"/>
    <mergeCell ref="B26:G26"/>
    <mergeCell ref="B27:G27"/>
    <mergeCell ref="B28:G28"/>
    <mergeCell ref="A22:G23"/>
    <mergeCell ref="A27:A29"/>
    <mergeCell ref="A18:G18"/>
    <mergeCell ref="A41:G41"/>
    <mergeCell ref="A36:G36"/>
    <mergeCell ref="A43:G43"/>
    <mergeCell ref="A44:G44"/>
    <mergeCell ref="A42:G42"/>
    <mergeCell ref="A38:G39"/>
    <mergeCell ref="A40:G40"/>
  </mergeCells>
  <pageMargins left="1.1811023622047245" right="0.39370078740157483" top="0.74803149606299213" bottom="0.74803149606299213" header="0.31496062992125984" footer="0.31496062992125984"/>
  <pageSetup paperSize="9" scale="56" fitToHeight="0" orientation="landscape" r:id="rId1"/>
  <rowBreaks count="3" manualBreakCount="3">
    <brk id="17" max="6" man="1"/>
    <brk id="34" max="6" man="1"/>
    <brk id="37" max="6"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5"/>
  <sheetViews>
    <sheetView tabSelected="1" zoomScale="90" zoomScaleNormal="90" zoomScaleSheetLayoutView="90" workbookViewId="0">
      <pane xSplit="1" ySplit="9" topLeftCell="B30" activePane="bottomRight" state="frozen"/>
      <selection pane="topRight" activeCell="B1" sqref="B1"/>
      <selection pane="bottomLeft" activeCell="A10" sqref="A10"/>
      <selection pane="bottomRight" activeCell="B32" sqref="B32"/>
    </sheetView>
  </sheetViews>
  <sheetFormatPr defaultRowHeight="14.25" x14ac:dyDescent="0.2"/>
  <cols>
    <col min="1" max="1" width="5" style="52" customWidth="1"/>
    <col min="2" max="2" width="42.85546875" style="5" customWidth="1"/>
    <col min="3" max="3" width="16.5703125" style="5" customWidth="1"/>
    <col min="4" max="4" width="12" style="5" customWidth="1"/>
    <col min="5" max="5" width="16" style="52" customWidth="1"/>
    <col min="6" max="10" width="13.140625" style="5" customWidth="1"/>
    <col min="11" max="11" width="16" style="5" customWidth="1"/>
    <col min="12" max="16384" width="9.140625" style="5"/>
  </cols>
  <sheetData>
    <row r="1" spans="1:15" x14ac:dyDescent="0.2">
      <c r="A1" s="189" t="s">
        <v>6</v>
      </c>
      <c r="B1" s="189"/>
      <c r="C1" s="189"/>
      <c r="D1" s="189"/>
      <c r="E1" s="189"/>
      <c r="F1" s="189"/>
      <c r="G1" s="189"/>
      <c r="H1" s="189"/>
      <c r="I1" s="189"/>
      <c r="J1" s="189"/>
      <c r="K1" s="189"/>
    </row>
    <row r="2" spans="1:15" x14ac:dyDescent="0.2">
      <c r="A2" s="189" t="s">
        <v>114</v>
      </c>
      <c r="B2" s="189"/>
      <c r="C2" s="189"/>
      <c r="D2" s="189"/>
      <c r="E2" s="189"/>
      <c r="F2" s="189"/>
      <c r="G2" s="189"/>
      <c r="H2" s="189"/>
      <c r="I2" s="189"/>
      <c r="J2" s="189"/>
      <c r="K2" s="189"/>
    </row>
    <row r="3" spans="1:15" x14ac:dyDescent="0.2">
      <c r="A3" s="189" t="s">
        <v>122</v>
      </c>
      <c r="B3" s="189"/>
      <c r="C3" s="189"/>
      <c r="D3" s="189"/>
      <c r="E3" s="189"/>
      <c r="F3" s="189"/>
      <c r="G3" s="189"/>
      <c r="H3" s="189"/>
      <c r="I3" s="189"/>
      <c r="J3" s="189"/>
      <c r="K3" s="189"/>
    </row>
    <row r="4" spans="1:15" ht="12" customHeight="1" x14ac:dyDescent="0.2">
      <c r="A4" s="127"/>
    </row>
    <row r="5" spans="1:15" x14ac:dyDescent="0.2">
      <c r="A5" s="197" t="s">
        <v>115</v>
      </c>
      <c r="B5" s="197"/>
      <c r="C5" s="197"/>
      <c r="D5" s="197"/>
      <c r="E5" s="197"/>
      <c r="F5" s="197"/>
      <c r="G5" s="197"/>
      <c r="H5" s="197"/>
      <c r="I5" s="197"/>
      <c r="J5" s="197"/>
      <c r="K5" s="197"/>
    </row>
    <row r="6" spans="1:15" x14ac:dyDescent="0.2">
      <c r="A6" s="197" t="s">
        <v>118</v>
      </c>
      <c r="B6" s="197"/>
      <c r="C6" s="197"/>
      <c r="D6" s="197"/>
      <c r="E6" s="197"/>
      <c r="F6" s="197"/>
      <c r="G6" s="197"/>
      <c r="H6" s="197"/>
      <c r="I6" s="197"/>
      <c r="J6" s="197"/>
      <c r="K6" s="197"/>
    </row>
    <row r="7" spans="1:15" ht="11.25" customHeight="1" x14ac:dyDescent="0.2">
      <c r="A7" s="118"/>
    </row>
    <row r="8" spans="1:15" ht="17.25" customHeight="1" x14ac:dyDescent="0.2">
      <c r="A8" s="198" t="s">
        <v>130</v>
      </c>
      <c r="B8" s="199" t="s">
        <v>131</v>
      </c>
      <c r="C8" s="199" t="s">
        <v>132</v>
      </c>
      <c r="D8" s="199" t="s">
        <v>1</v>
      </c>
      <c r="E8" s="198" t="s">
        <v>136</v>
      </c>
      <c r="F8" s="198" t="s">
        <v>135</v>
      </c>
      <c r="G8" s="198"/>
      <c r="H8" s="198"/>
      <c r="I8" s="198"/>
      <c r="J8" s="198"/>
      <c r="K8" s="198" t="s">
        <v>133</v>
      </c>
      <c r="L8" s="61"/>
    </row>
    <row r="9" spans="1:15" ht="87.75" customHeight="1" x14ac:dyDescent="0.2">
      <c r="A9" s="198"/>
      <c r="B9" s="200"/>
      <c r="C9" s="200"/>
      <c r="D9" s="200"/>
      <c r="E9" s="198"/>
      <c r="F9" s="125" t="s">
        <v>4</v>
      </c>
      <c r="G9" s="125" t="s">
        <v>5</v>
      </c>
      <c r="H9" s="125" t="s">
        <v>94</v>
      </c>
      <c r="I9" s="125" t="s">
        <v>95</v>
      </c>
      <c r="J9" s="125" t="s">
        <v>96</v>
      </c>
      <c r="K9" s="198"/>
      <c r="L9" s="8"/>
    </row>
    <row r="10" spans="1:15" x14ac:dyDescent="0.2">
      <c r="A10" s="119">
        <v>1</v>
      </c>
      <c r="B10" s="119">
        <v>2</v>
      </c>
      <c r="C10" s="119">
        <v>3</v>
      </c>
      <c r="D10" s="119">
        <v>4</v>
      </c>
      <c r="E10" s="119">
        <v>5</v>
      </c>
      <c r="F10" s="119">
        <v>6</v>
      </c>
      <c r="G10" s="119">
        <v>7</v>
      </c>
      <c r="H10" s="119">
        <v>8</v>
      </c>
      <c r="I10" s="119">
        <v>9</v>
      </c>
      <c r="J10" s="119">
        <v>10</v>
      </c>
      <c r="K10" s="119">
        <v>11</v>
      </c>
      <c r="L10" s="8"/>
    </row>
    <row r="11" spans="1:15" ht="23.25" customHeight="1" x14ac:dyDescent="0.2">
      <c r="A11" s="201" t="s">
        <v>56</v>
      </c>
      <c r="B11" s="202"/>
      <c r="C11" s="202"/>
      <c r="D11" s="202"/>
      <c r="E11" s="202"/>
      <c r="F11" s="202"/>
      <c r="G11" s="202"/>
      <c r="H11" s="202"/>
      <c r="I11" s="202"/>
      <c r="J11" s="202"/>
      <c r="K11" s="203"/>
      <c r="L11" s="61"/>
    </row>
    <row r="12" spans="1:15" ht="87" customHeight="1" x14ac:dyDescent="0.2">
      <c r="A12" s="65" t="s">
        <v>32</v>
      </c>
      <c r="B12" s="121" t="s">
        <v>329</v>
      </c>
      <c r="C12" s="59" t="s">
        <v>332</v>
      </c>
      <c r="D12" s="119" t="s">
        <v>137</v>
      </c>
      <c r="E12" s="128">
        <v>38.5</v>
      </c>
      <c r="F12" s="119">
        <v>38.5</v>
      </c>
      <c r="G12" s="119">
        <v>40.5</v>
      </c>
      <c r="H12" s="119">
        <v>43.6</v>
      </c>
      <c r="I12" s="119">
        <v>45.1</v>
      </c>
      <c r="J12" s="119">
        <v>45.2</v>
      </c>
      <c r="K12" s="122">
        <v>1</v>
      </c>
      <c r="L12" s="61"/>
    </row>
    <row r="13" spans="1:15" ht="57" customHeight="1" x14ac:dyDescent="0.2">
      <c r="A13" s="65" t="s">
        <v>33</v>
      </c>
      <c r="B13" s="120" t="s">
        <v>335</v>
      </c>
      <c r="C13" s="59" t="s">
        <v>332</v>
      </c>
      <c r="D13" s="119" t="s">
        <v>137</v>
      </c>
      <c r="E13" s="73">
        <v>77</v>
      </c>
      <c r="F13" s="122">
        <v>77</v>
      </c>
      <c r="G13" s="122">
        <v>81</v>
      </c>
      <c r="H13" s="122">
        <v>85</v>
      </c>
      <c r="I13" s="122">
        <v>86</v>
      </c>
      <c r="J13" s="122">
        <v>87</v>
      </c>
      <c r="K13" s="122">
        <v>1</v>
      </c>
      <c r="L13" s="8"/>
    </row>
    <row r="14" spans="1:15" ht="69.75" customHeight="1" x14ac:dyDescent="0.2">
      <c r="A14" s="65" t="s">
        <v>34</v>
      </c>
      <c r="B14" s="120" t="s">
        <v>336</v>
      </c>
      <c r="C14" s="59"/>
      <c r="D14" s="119" t="s">
        <v>137</v>
      </c>
      <c r="E14" s="73">
        <v>21</v>
      </c>
      <c r="F14" s="122">
        <v>21</v>
      </c>
      <c r="G14" s="122">
        <v>25.3</v>
      </c>
      <c r="H14" s="122">
        <v>28.9</v>
      </c>
      <c r="I14" s="122">
        <v>28.9</v>
      </c>
      <c r="J14" s="122">
        <v>29</v>
      </c>
      <c r="K14" s="122">
        <v>1</v>
      </c>
      <c r="L14" s="8"/>
    </row>
    <row r="15" spans="1:15" ht="63" customHeight="1" x14ac:dyDescent="0.2">
      <c r="A15" s="65" t="s">
        <v>72</v>
      </c>
      <c r="B15" s="123" t="s">
        <v>140</v>
      </c>
      <c r="C15" s="59"/>
      <c r="D15" s="122" t="s">
        <v>151</v>
      </c>
      <c r="E15" s="74">
        <v>0.9</v>
      </c>
      <c r="F15" s="74">
        <v>0.9</v>
      </c>
      <c r="G15" s="74">
        <v>0.91</v>
      </c>
      <c r="H15" s="74">
        <v>0.92</v>
      </c>
      <c r="I15" s="74">
        <v>0.93</v>
      </c>
      <c r="J15" s="74">
        <v>0.94</v>
      </c>
      <c r="K15" s="122">
        <v>1</v>
      </c>
      <c r="L15" s="8"/>
      <c r="O15" s="75"/>
    </row>
    <row r="16" spans="1:15" ht="63" customHeight="1" x14ac:dyDescent="0.2">
      <c r="A16" s="65" t="s">
        <v>73</v>
      </c>
      <c r="B16" s="120" t="s">
        <v>337</v>
      </c>
      <c r="C16" s="59"/>
      <c r="D16" s="119" t="s">
        <v>137</v>
      </c>
      <c r="E16" s="74">
        <v>80</v>
      </c>
      <c r="F16" s="74">
        <v>80</v>
      </c>
      <c r="G16" s="74">
        <v>97</v>
      </c>
      <c r="H16" s="74">
        <v>99</v>
      </c>
      <c r="I16" s="74">
        <v>100</v>
      </c>
      <c r="J16" s="74">
        <v>101</v>
      </c>
      <c r="K16" s="122">
        <v>1</v>
      </c>
      <c r="L16" s="8"/>
    </row>
    <row r="17" spans="1:12" ht="42.75" customHeight="1" x14ac:dyDescent="0.2">
      <c r="A17" s="65" t="s">
        <v>74</v>
      </c>
      <c r="B17" s="124" t="s">
        <v>141</v>
      </c>
      <c r="C17" s="59" t="s">
        <v>332</v>
      </c>
      <c r="D17" s="119" t="s">
        <v>3</v>
      </c>
      <c r="E17" s="122">
        <v>1</v>
      </c>
      <c r="F17" s="122">
        <v>1</v>
      </c>
      <c r="G17" s="122">
        <v>1</v>
      </c>
      <c r="H17" s="122">
        <v>0</v>
      </c>
      <c r="I17" s="122">
        <v>0</v>
      </c>
      <c r="J17" s="122">
        <v>0</v>
      </c>
      <c r="K17" s="122">
        <v>2</v>
      </c>
      <c r="L17" s="8"/>
    </row>
    <row r="18" spans="1:12" ht="42.75" customHeight="1" x14ac:dyDescent="0.2">
      <c r="A18" s="65" t="s">
        <v>75</v>
      </c>
      <c r="B18" s="124" t="s">
        <v>333</v>
      </c>
      <c r="C18" s="59" t="s">
        <v>332</v>
      </c>
      <c r="D18" s="119" t="s">
        <v>3</v>
      </c>
      <c r="E18" s="122">
        <v>1</v>
      </c>
      <c r="F18" s="122" t="s">
        <v>331</v>
      </c>
      <c r="G18" s="122" t="s">
        <v>331</v>
      </c>
      <c r="H18" s="122" t="s">
        <v>331</v>
      </c>
      <c r="I18" s="122" t="s">
        <v>331</v>
      </c>
      <c r="J18" s="122" t="s">
        <v>331</v>
      </c>
      <c r="K18" s="122">
        <v>2</v>
      </c>
      <c r="L18" s="8"/>
    </row>
    <row r="19" spans="1:12" ht="42.75" customHeight="1" x14ac:dyDescent="0.2">
      <c r="A19" s="65" t="s">
        <v>108</v>
      </c>
      <c r="B19" s="124" t="s">
        <v>334</v>
      </c>
      <c r="C19" s="59" t="s">
        <v>332</v>
      </c>
      <c r="D19" s="119" t="s">
        <v>3</v>
      </c>
      <c r="E19" s="122">
        <v>1</v>
      </c>
      <c r="F19" s="122" t="s">
        <v>331</v>
      </c>
      <c r="G19" s="122" t="s">
        <v>331</v>
      </c>
      <c r="H19" s="122" t="s">
        <v>331</v>
      </c>
      <c r="I19" s="122" t="s">
        <v>331</v>
      </c>
      <c r="J19" s="122" t="s">
        <v>331</v>
      </c>
      <c r="K19" s="122">
        <v>2</v>
      </c>
      <c r="L19" s="8"/>
    </row>
    <row r="20" spans="1:12" ht="78.75" customHeight="1" x14ac:dyDescent="0.2">
      <c r="A20" s="65" t="s">
        <v>109</v>
      </c>
      <c r="B20" s="124" t="s">
        <v>142</v>
      </c>
      <c r="C20" s="59"/>
      <c r="D20" s="119" t="s">
        <v>137</v>
      </c>
      <c r="E20" s="122">
        <v>8</v>
      </c>
      <c r="F20" s="122">
        <v>8</v>
      </c>
      <c r="G20" s="122">
        <v>11</v>
      </c>
      <c r="H20" s="122">
        <v>15</v>
      </c>
      <c r="I20" s="122">
        <v>15.5</v>
      </c>
      <c r="J20" s="122">
        <v>15.7</v>
      </c>
      <c r="K20" s="122">
        <v>1</v>
      </c>
      <c r="L20" s="8"/>
    </row>
    <row r="21" spans="1:12" ht="90.75" customHeight="1" x14ac:dyDescent="0.2">
      <c r="A21" s="65" t="s">
        <v>144</v>
      </c>
      <c r="B21" s="124" t="s">
        <v>338</v>
      </c>
      <c r="C21" s="59"/>
      <c r="D21" s="119" t="s">
        <v>3</v>
      </c>
      <c r="E21" s="122">
        <v>1</v>
      </c>
      <c r="F21" s="122">
        <v>1</v>
      </c>
      <c r="G21" s="122">
        <v>1</v>
      </c>
      <c r="H21" s="122" t="s">
        <v>331</v>
      </c>
      <c r="I21" s="122" t="s">
        <v>331</v>
      </c>
      <c r="J21" s="122" t="s">
        <v>331</v>
      </c>
      <c r="K21" s="122">
        <v>2</v>
      </c>
      <c r="L21" s="8"/>
    </row>
    <row r="22" spans="1:12" ht="53.25" customHeight="1" x14ac:dyDescent="0.2">
      <c r="A22" s="65" t="s">
        <v>145</v>
      </c>
      <c r="B22" s="124" t="s">
        <v>330</v>
      </c>
      <c r="C22" s="59" t="s">
        <v>332</v>
      </c>
      <c r="D22" s="119" t="s">
        <v>137</v>
      </c>
      <c r="E22" s="122">
        <v>88.2</v>
      </c>
      <c r="F22" s="122" t="s">
        <v>331</v>
      </c>
      <c r="G22" s="122">
        <v>90</v>
      </c>
      <c r="H22" s="122">
        <v>91</v>
      </c>
      <c r="I22" s="122">
        <v>92</v>
      </c>
      <c r="J22" s="122">
        <v>93</v>
      </c>
      <c r="K22" s="122">
        <v>1</v>
      </c>
      <c r="L22" s="8"/>
    </row>
    <row r="23" spans="1:12" ht="66" customHeight="1" x14ac:dyDescent="0.2">
      <c r="A23" s="65" t="s">
        <v>146</v>
      </c>
      <c r="B23" s="124" t="s">
        <v>318</v>
      </c>
      <c r="C23" s="59"/>
      <c r="D23" s="119" t="s">
        <v>137</v>
      </c>
      <c r="E23" s="122">
        <v>0</v>
      </c>
      <c r="F23" s="122">
        <v>0</v>
      </c>
      <c r="G23" s="122">
        <v>0</v>
      </c>
      <c r="H23" s="122">
        <v>0</v>
      </c>
      <c r="I23" s="122">
        <v>0</v>
      </c>
      <c r="J23" s="122">
        <v>0</v>
      </c>
      <c r="K23" s="122">
        <v>1</v>
      </c>
      <c r="L23" s="8"/>
    </row>
    <row r="24" spans="1:12" ht="54.75" customHeight="1" x14ac:dyDescent="0.2">
      <c r="A24" s="65" t="s">
        <v>147</v>
      </c>
      <c r="B24" s="124" t="s">
        <v>342</v>
      </c>
      <c r="C24" s="59"/>
      <c r="D24" s="119" t="s">
        <v>137</v>
      </c>
      <c r="E24" s="122">
        <v>21.4</v>
      </c>
      <c r="F24" s="122" t="s">
        <v>331</v>
      </c>
      <c r="G24" s="122">
        <v>24</v>
      </c>
      <c r="H24" s="122">
        <v>25.5</v>
      </c>
      <c r="I24" s="122">
        <v>28.5</v>
      </c>
      <c r="J24" s="122">
        <v>33.5</v>
      </c>
      <c r="K24" s="122">
        <v>1</v>
      </c>
      <c r="L24" s="8"/>
    </row>
    <row r="25" spans="1:12" ht="61.5" customHeight="1" x14ac:dyDescent="0.2">
      <c r="A25" s="65" t="s">
        <v>148</v>
      </c>
      <c r="B25" s="124" t="s">
        <v>340</v>
      </c>
      <c r="C25" s="59" t="s">
        <v>332</v>
      </c>
      <c r="D25" s="119" t="s">
        <v>137</v>
      </c>
      <c r="E25" s="122">
        <v>6.1</v>
      </c>
      <c r="F25" s="122" t="s">
        <v>331</v>
      </c>
      <c r="G25" s="122">
        <v>11</v>
      </c>
      <c r="H25" s="122">
        <v>12.5</v>
      </c>
      <c r="I25" s="122">
        <v>14.5</v>
      </c>
      <c r="J25" s="122">
        <v>18.5</v>
      </c>
      <c r="K25" s="122">
        <v>1</v>
      </c>
      <c r="L25" s="8"/>
    </row>
    <row r="26" spans="1:12" ht="55.5" customHeight="1" x14ac:dyDescent="0.2">
      <c r="A26" s="65" t="s">
        <v>149</v>
      </c>
      <c r="B26" s="124" t="s">
        <v>341</v>
      </c>
      <c r="C26" s="59" t="s">
        <v>332</v>
      </c>
      <c r="D26" s="119" t="s">
        <v>137</v>
      </c>
      <c r="E26" s="122">
        <v>29.9</v>
      </c>
      <c r="F26" s="122" t="s">
        <v>331</v>
      </c>
      <c r="G26" s="122">
        <v>30.66</v>
      </c>
      <c r="H26" s="122">
        <v>30.84</v>
      </c>
      <c r="I26" s="122">
        <v>31.26</v>
      </c>
      <c r="J26" s="122">
        <v>31.47</v>
      </c>
      <c r="K26" s="122">
        <v>1</v>
      </c>
      <c r="L26" s="8"/>
    </row>
    <row r="27" spans="1:12" ht="71.25" customHeight="1" x14ac:dyDescent="0.2">
      <c r="A27" s="65" t="s">
        <v>220</v>
      </c>
      <c r="B27" s="149" t="s">
        <v>327</v>
      </c>
      <c r="C27" s="391"/>
      <c r="D27" s="164" t="s">
        <v>137</v>
      </c>
      <c r="E27" s="165">
        <v>45.36</v>
      </c>
      <c r="F27" s="122" t="s">
        <v>331</v>
      </c>
      <c r="G27" s="122">
        <v>50</v>
      </c>
      <c r="H27" s="122">
        <v>55</v>
      </c>
      <c r="I27" s="122">
        <v>60</v>
      </c>
      <c r="J27" s="122">
        <v>65</v>
      </c>
      <c r="K27" s="122">
        <v>1</v>
      </c>
      <c r="L27" s="8"/>
    </row>
    <row r="28" spans="1:12" ht="126.75" customHeight="1" x14ac:dyDescent="0.2">
      <c r="A28" s="65" t="s">
        <v>317</v>
      </c>
      <c r="B28" s="120" t="s">
        <v>138</v>
      </c>
      <c r="C28" s="59" t="s">
        <v>332</v>
      </c>
      <c r="D28" s="119" t="s">
        <v>137</v>
      </c>
      <c r="E28" s="73">
        <v>30</v>
      </c>
      <c r="F28" s="161">
        <v>55.58</v>
      </c>
      <c r="G28" s="122">
        <v>50</v>
      </c>
      <c r="H28" s="122">
        <v>55</v>
      </c>
      <c r="I28" s="122">
        <v>60</v>
      </c>
      <c r="J28" s="122">
        <v>61</v>
      </c>
      <c r="K28" s="122">
        <v>1</v>
      </c>
      <c r="L28" s="8"/>
    </row>
    <row r="29" spans="1:12" ht="117" customHeight="1" x14ac:dyDescent="0.2">
      <c r="A29" s="65" t="s">
        <v>325</v>
      </c>
      <c r="B29" s="120" t="s">
        <v>139</v>
      </c>
      <c r="C29" s="59"/>
      <c r="D29" s="119" t="s">
        <v>137</v>
      </c>
      <c r="E29" s="73">
        <v>50</v>
      </c>
      <c r="F29" s="122">
        <v>50</v>
      </c>
      <c r="G29" s="122">
        <v>50.3</v>
      </c>
      <c r="H29" s="122">
        <v>50.6</v>
      </c>
      <c r="I29" s="122">
        <v>50.9</v>
      </c>
      <c r="J29" s="122">
        <v>51.2</v>
      </c>
      <c r="K29" s="122">
        <v>1</v>
      </c>
      <c r="L29" s="8"/>
    </row>
    <row r="30" spans="1:12" ht="54.75" customHeight="1" x14ac:dyDescent="0.2">
      <c r="A30" s="65" t="s">
        <v>326</v>
      </c>
      <c r="B30" s="167" t="s">
        <v>339</v>
      </c>
      <c r="C30" s="59"/>
      <c r="D30" s="162" t="s">
        <v>3</v>
      </c>
      <c r="E30" s="166" t="s">
        <v>331</v>
      </c>
      <c r="F30" s="166" t="s">
        <v>331</v>
      </c>
      <c r="G30" s="166" t="s">
        <v>331</v>
      </c>
      <c r="H30" s="166" t="s">
        <v>331</v>
      </c>
      <c r="I30" s="166" t="s">
        <v>331</v>
      </c>
      <c r="J30" s="166" t="s">
        <v>331</v>
      </c>
      <c r="K30" s="166">
        <v>1</v>
      </c>
      <c r="L30" s="8"/>
    </row>
    <row r="31" spans="1:12" ht="54.75" customHeight="1" x14ac:dyDescent="0.2">
      <c r="A31" s="65" t="s">
        <v>374</v>
      </c>
      <c r="B31" s="167" t="s">
        <v>373</v>
      </c>
      <c r="C31" s="59"/>
      <c r="D31" s="162" t="s">
        <v>137</v>
      </c>
      <c r="E31" s="166" t="s">
        <v>331</v>
      </c>
      <c r="F31" s="166" t="s">
        <v>331</v>
      </c>
      <c r="G31" s="166">
        <v>47</v>
      </c>
      <c r="H31" s="166">
        <v>50</v>
      </c>
      <c r="I31" s="166">
        <v>52</v>
      </c>
      <c r="J31" s="166">
        <v>53</v>
      </c>
      <c r="K31" s="166">
        <v>1</v>
      </c>
      <c r="L31" s="8"/>
    </row>
    <row r="32" spans="1:12" ht="54.75" customHeight="1" x14ac:dyDescent="0.2">
      <c r="A32" s="65" t="s">
        <v>376</v>
      </c>
      <c r="B32" s="163" t="s">
        <v>375</v>
      </c>
      <c r="C32" s="59"/>
      <c r="D32" s="119" t="s">
        <v>137</v>
      </c>
      <c r="E32" s="122" t="s">
        <v>331</v>
      </c>
      <c r="F32" s="122" t="s">
        <v>331</v>
      </c>
      <c r="G32" s="122">
        <v>37.5</v>
      </c>
      <c r="H32" s="122">
        <v>38</v>
      </c>
      <c r="I32" s="122">
        <v>38.5</v>
      </c>
      <c r="J32" s="122">
        <v>39</v>
      </c>
      <c r="K32" s="122">
        <v>1</v>
      </c>
      <c r="L32" s="8"/>
    </row>
    <row r="33" spans="1:12" ht="26.25" customHeight="1" x14ac:dyDescent="0.2">
      <c r="A33" s="194" t="s">
        <v>79</v>
      </c>
      <c r="B33" s="195"/>
      <c r="C33" s="195"/>
      <c r="D33" s="195"/>
      <c r="E33" s="195"/>
      <c r="F33" s="195"/>
      <c r="G33" s="195"/>
      <c r="H33" s="195"/>
      <c r="I33" s="195"/>
      <c r="J33" s="196"/>
      <c r="K33" s="71"/>
      <c r="L33" s="61"/>
    </row>
    <row r="34" spans="1:12" ht="91.5" customHeight="1" x14ac:dyDescent="0.2">
      <c r="A34" s="72" t="s">
        <v>32</v>
      </c>
      <c r="B34" s="149" t="s">
        <v>143</v>
      </c>
      <c r="C34" s="391"/>
      <c r="D34" s="164" t="s">
        <v>137</v>
      </c>
      <c r="E34" s="164">
        <v>100</v>
      </c>
      <c r="F34" s="164">
        <v>100</v>
      </c>
      <c r="G34" s="164">
        <v>100</v>
      </c>
      <c r="H34" s="164">
        <v>100</v>
      </c>
      <c r="I34" s="164">
        <v>100</v>
      </c>
      <c r="J34" s="164">
        <v>100</v>
      </c>
      <c r="K34" s="165">
        <v>1</v>
      </c>
      <c r="L34" s="61"/>
    </row>
    <row r="35" spans="1:12" ht="90.75" customHeight="1" x14ac:dyDescent="0.2">
      <c r="A35" s="72" t="s">
        <v>33</v>
      </c>
      <c r="B35" s="124" t="s">
        <v>328</v>
      </c>
      <c r="C35" s="119" t="s">
        <v>332</v>
      </c>
      <c r="D35" s="119" t="s">
        <v>137</v>
      </c>
      <c r="E35" s="119">
        <v>72.5</v>
      </c>
      <c r="F35" s="119">
        <v>100</v>
      </c>
      <c r="G35" s="119">
        <v>100</v>
      </c>
      <c r="H35" s="119">
        <v>100</v>
      </c>
      <c r="I35" s="119">
        <v>100</v>
      </c>
      <c r="J35" s="119">
        <v>100</v>
      </c>
      <c r="K35" s="122">
        <v>1</v>
      </c>
      <c r="L35" s="8"/>
    </row>
  </sheetData>
  <mergeCells count="14">
    <mergeCell ref="A33:J33"/>
    <mergeCell ref="A1:K1"/>
    <mergeCell ref="A2:K2"/>
    <mergeCell ref="A3:K3"/>
    <mergeCell ref="A5:K5"/>
    <mergeCell ref="A6:K6"/>
    <mergeCell ref="A8:A9"/>
    <mergeCell ref="E8:E9"/>
    <mergeCell ref="F8:J8"/>
    <mergeCell ref="B8:B9"/>
    <mergeCell ref="C8:C9"/>
    <mergeCell ref="D8:D9"/>
    <mergeCell ref="A11:K11"/>
    <mergeCell ref="K8:K9"/>
  </mergeCells>
  <pageMargins left="0.51181102362204722" right="0.51181102362204722" top="0.74803149606299213" bottom="0.74803149606299213" header="0.31496062992125984" footer="0.31496062992125984"/>
  <pageSetup paperSize="9" scale="78" fitToHeight="0" orientation="landscape" r:id="rId1"/>
  <rowBreaks count="1" manualBreakCount="1">
    <brk id="2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15"/>
  <sheetViews>
    <sheetView zoomScale="110" zoomScaleNormal="110" workbookViewId="0">
      <selection activeCell="J16" sqref="J16"/>
    </sheetView>
  </sheetViews>
  <sheetFormatPr defaultRowHeight="14.25" x14ac:dyDescent="0.2"/>
  <cols>
    <col min="1" max="1" width="37.28515625" style="5" customWidth="1"/>
    <col min="2" max="2" width="15" style="5" customWidth="1"/>
    <col min="3" max="3" width="9.140625" style="5"/>
    <col min="4" max="4" width="17.5703125" style="5" customWidth="1"/>
    <col min="5" max="5" width="11.7109375" style="5" customWidth="1"/>
    <col min="6" max="7" width="11" style="5" customWidth="1"/>
    <col min="8" max="8" width="10.140625" style="5" customWidth="1"/>
    <col min="9" max="9" width="10.5703125" style="5" customWidth="1"/>
    <col min="10" max="10" width="11" style="5" customWidth="1"/>
    <col min="11" max="16384" width="9.140625" style="5"/>
  </cols>
  <sheetData>
    <row r="1" spans="1:11" ht="18" customHeight="1" x14ac:dyDescent="0.2">
      <c r="A1" s="189" t="s">
        <v>16</v>
      </c>
      <c r="B1" s="189"/>
      <c r="C1" s="189"/>
      <c r="D1" s="189"/>
      <c r="E1" s="189"/>
      <c r="F1" s="189"/>
      <c r="G1" s="189"/>
      <c r="H1" s="189"/>
      <c r="I1" s="189"/>
      <c r="J1" s="189"/>
    </row>
    <row r="2" spans="1:11" x14ac:dyDescent="0.2">
      <c r="A2" s="190" t="s">
        <v>114</v>
      </c>
      <c r="B2" s="190"/>
      <c r="C2" s="190"/>
      <c r="D2" s="190"/>
      <c r="E2" s="190"/>
      <c r="F2" s="190"/>
      <c r="G2" s="190"/>
      <c r="H2" s="190"/>
      <c r="I2" s="190"/>
      <c r="J2" s="190"/>
      <c r="K2" s="10"/>
    </row>
    <row r="3" spans="1:11" x14ac:dyDescent="0.2">
      <c r="A3" s="189" t="s">
        <v>123</v>
      </c>
      <c r="B3" s="189"/>
      <c r="C3" s="189"/>
      <c r="D3" s="189"/>
      <c r="E3" s="189"/>
      <c r="F3" s="189"/>
      <c r="G3" s="189"/>
      <c r="H3" s="189"/>
      <c r="I3" s="189"/>
      <c r="J3" s="189"/>
      <c r="K3" s="10"/>
    </row>
    <row r="4" spans="1:11" x14ac:dyDescent="0.2">
      <c r="A4" s="11"/>
    </row>
    <row r="5" spans="1:11" ht="21" customHeight="1" x14ac:dyDescent="0.2">
      <c r="A5" s="197" t="s">
        <v>64</v>
      </c>
      <c r="B5" s="197"/>
      <c r="C5" s="197"/>
      <c r="D5" s="197"/>
      <c r="E5" s="197"/>
      <c r="F5" s="197"/>
      <c r="G5" s="197"/>
      <c r="H5" s="197"/>
      <c r="I5" s="197"/>
      <c r="J5" s="197"/>
    </row>
    <row r="6" spans="1:11" ht="26.25" customHeight="1" x14ac:dyDescent="0.2">
      <c r="A6" s="210" t="s">
        <v>190</v>
      </c>
      <c r="B6" s="197"/>
      <c r="C6" s="197"/>
      <c r="D6" s="197"/>
      <c r="E6" s="197"/>
      <c r="F6" s="197"/>
      <c r="G6" s="197"/>
      <c r="H6" s="197"/>
      <c r="I6" s="197"/>
      <c r="J6" s="197"/>
    </row>
    <row r="7" spans="1:11" ht="38.25" customHeight="1" x14ac:dyDescent="0.2">
      <c r="A7" s="69" t="s">
        <v>7</v>
      </c>
      <c r="B7" s="207" t="s">
        <v>113</v>
      </c>
      <c r="C7" s="207"/>
      <c r="D7" s="207"/>
      <c r="E7" s="207"/>
      <c r="F7" s="207"/>
      <c r="G7" s="207"/>
      <c r="H7" s="207"/>
      <c r="I7" s="207"/>
      <c r="J7" s="208"/>
    </row>
    <row r="8" spans="1:11" ht="27.75" customHeight="1" x14ac:dyDescent="0.2">
      <c r="A8" s="204" t="s">
        <v>57</v>
      </c>
      <c r="B8" s="209" t="s">
        <v>13</v>
      </c>
      <c r="C8" s="209" t="s">
        <v>14</v>
      </c>
      <c r="D8" s="209"/>
      <c r="E8" s="198" t="s">
        <v>8</v>
      </c>
      <c r="F8" s="198"/>
      <c r="G8" s="198"/>
      <c r="H8" s="198"/>
      <c r="I8" s="198"/>
      <c r="J8" s="198"/>
    </row>
    <row r="9" spans="1:11" ht="27.75" customHeight="1" x14ac:dyDescent="0.2">
      <c r="A9" s="205"/>
      <c r="B9" s="209"/>
      <c r="C9" s="209"/>
      <c r="D9" s="209"/>
      <c r="E9" s="53" t="s">
        <v>9</v>
      </c>
      <c r="F9" s="53" t="s">
        <v>10</v>
      </c>
      <c r="G9" s="53" t="s">
        <v>97</v>
      </c>
      <c r="H9" s="53" t="s">
        <v>98</v>
      </c>
      <c r="I9" s="53" t="s">
        <v>99</v>
      </c>
      <c r="J9" s="53" t="s">
        <v>11</v>
      </c>
    </row>
    <row r="10" spans="1:11" ht="32.25" customHeight="1" x14ac:dyDescent="0.2">
      <c r="A10" s="205"/>
      <c r="B10" s="214" t="s">
        <v>170</v>
      </c>
      <c r="C10" s="211" t="s">
        <v>125</v>
      </c>
      <c r="D10" s="211"/>
      <c r="E10" s="66">
        <f t="shared" ref="E10:I10" si="0">E11+E12+E13</f>
        <v>94786.490819999992</v>
      </c>
      <c r="F10" s="66">
        <f t="shared" si="0"/>
        <v>70354.81</v>
      </c>
      <c r="G10" s="66">
        <f t="shared" si="0"/>
        <v>70354.81</v>
      </c>
      <c r="H10" s="66">
        <f t="shared" si="0"/>
        <v>70354.81</v>
      </c>
      <c r="I10" s="66">
        <f t="shared" si="0"/>
        <v>70354.81</v>
      </c>
      <c r="J10" s="66">
        <f>SUM(J11:J13)</f>
        <v>376205.73082</v>
      </c>
    </row>
    <row r="11" spans="1:11" ht="42" customHeight="1" x14ac:dyDescent="0.2">
      <c r="A11" s="205"/>
      <c r="B11" s="214"/>
      <c r="C11" s="212" t="s">
        <v>78</v>
      </c>
      <c r="D11" s="213"/>
      <c r="E11" s="66">
        <f>'Прил 7 Перечень мероприятий'!G57</f>
        <v>68362.120819999996</v>
      </c>
      <c r="F11" s="66">
        <f>'Прил 7 Перечень мероприятий'!H57</f>
        <v>70354.81</v>
      </c>
      <c r="G11" s="66">
        <f>'Прил 7 Перечень мероприятий'!I57</f>
        <v>70354.81</v>
      </c>
      <c r="H11" s="66">
        <f>'Прил 7 Перечень мероприятий'!J57</f>
        <v>70354.81</v>
      </c>
      <c r="I11" s="66">
        <f>'Прил 7 Перечень мероприятий'!K57</f>
        <v>70354.81</v>
      </c>
      <c r="J11" s="66">
        <f>SUM(E11:I11)</f>
        <v>349781.36082</v>
      </c>
    </row>
    <row r="12" spans="1:11" ht="53.25" customHeight="1" x14ac:dyDescent="0.2">
      <c r="A12" s="205"/>
      <c r="B12" s="214"/>
      <c r="C12" s="211" t="s">
        <v>12</v>
      </c>
      <c r="D12" s="211"/>
      <c r="E12" s="66">
        <f>'Прил 7 Перечень мероприятий'!G59</f>
        <v>26424.37</v>
      </c>
      <c r="F12" s="66">
        <v>0</v>
      </c>
      <c r="G12" s="66">
        <v>0</v>
      </c>
      <c r="H12" s="66">
        <v>0</v>
      </c>
      <c r="I12" s="66">
        <v>0</v>
      </c>
      <c r="J12" s="66">
        <f>SUM(E12:I12)</f>
        <v>26424.37</v>
      </c>
    </row>
    <row r="13" spans="1:11" ht="42" customHeight="1" x14ac:dyDescent="0.2">
      <c r="A13" s="206"/>
      <c r="B13" s="214"/>
      <c r="C13" s="211" t="s">
        <v>55</v>
      </c>
      <c r="D13" s="211"/>
      <c r="E13" s="66">
        <v>0</v>
      </c>
      <c r="F13" s="66">
        <v>0</v>
      </c>
      <c r="G13" s="66">
        <v>0</v>
      </c>
      <c r="H13" s="66">
        <v>0</v>
      </c>
      <c r="I13" s="66">
        <v>0</v>
      </c>
      <c r="J13" s="66">
        <f>SUM(E13:I13)</f>
        <v>0</v>
      </c>
    </row>
    <row r="14" spans="1:11" x14ac:dyDescent="0.2">
      <c r="A14" s="8"/>
    </row>
    <row r="15" spans="1:11" x14ac:dyDescent="0.2">
      <c r="A15" s="11"/>
    </row>
  </sheetData>
  <mergeCells count="15">
    <mergeCell ref="A8:A13"/>
    <mergeCell ref="A1:J1"/>
    <mergeCell ref="B7:J7"/>
    <mergeCell ref="B8:B9"/>
    <mergeCell ref="C8:D9"/>
    <mergeCell ref="E8:J8"/>
    <mergeCell ref="A2:J2"/>
    <mergeCell ref="A3:J3"/>
    <mergeCell ref="A5:J5"/>
    <mergeCell ref="A6:J6"/>
    <mergeCell ref="C10:D10"/>
    <mergeCell ref="C11:D11"/>
    <mergeCell ref="C12:D12"/>
    <mergeCell ref="B10:B13"/>
    <mergeCell ref="C13:D13"/>
  </mergeCells>
  <pageMargins left="0.51181102362204722" right="0.51181102362204722" top="0.74803149606299213" bottom="0.74803149606299213"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16"/>
  <sheetViews>
    <sheetView zoomScale="110" zoomScaleNormal="110" workbookViewId="0">
      <selection activeCell="E13" sqref="E13"/>
    </sheetView>
  </sheetViews>
  <sheetFormatPr defaultRowHeight="14.25" x14ac:dyDescent="0.2"/>
  <cols>
    <col min="1" max="1" width="37.7109375" style="13" customWidth="1"/>
    <col min="2" max="2" width="15.85546875" style="13" customWidth="1"/>
    <col min="3" max="3" width="9.140625" style="13"/>
    <col min="4" max="4" width="16" style="13" customWidth="1"/>
    <col min="5" max="5" width="11.7109375" style="13" customWidth="1"/>
    <col min="6" max="7" width="11" style="13" customWidth="1"/>
    <col min="8" max="8" width="10.140625" style="13" customWidth="1"/>
    <col min="9" max="9" width="10.5703125" style="13" customWidth="1"/>
    <col min="10" max="10" width="11" style="13" customWidth="1"/>
    <col min="11" max="16384" width="9.140625" style="13"/>
  </cols>
  <sheetData>
    <row r="1" spans="1:11" x14ac:dyDescent="0.2">
      <c r="A1" s="190" t="s">
        <v>106</v>
      </c>
      <c r="B1" s="190"/>
      <c r="C1" s="190"/>
      <c r="D1" s="190"/>
      <c r="E1" s="190"/>
      <c r="F1" s="190"/>
      <c r="G1" s="190"/>
      <c r="H1" s="190"/>
      <c r="I1" s="190"/>
      <c r="J1" s="190"/>
    </row>
    <row r="2" spans="1:11" x14ac:dyDescent="0.2">
      <c r="A2" s="190" t="s">
        <v>114</v>
      </c>
      <c r="B2" s="190"/>
      <c r="C2" s="190"/>
      <c r="D2" s="190"/>
      <c r="E2" s="190"/>
      <c r="F2" s="190"/>
      <c r="G2" s="190"/>
      <c r="H2" s="190"/>
      <c r="I2" s="190"/>
      <c r="J2" s="190"/>
      <c r="K2" s="14"/>
    </row>
    <row r="3" spans="1:11" ht="15" x14ac:dyDescent="0.2">
      <c r="A3" s="190" t="s">
        <v>124</v>
      </c>
      <c r="B3" s="190"/>
      <c r="C3" s="190"/>
      <c r="D3" s="190"/>
      <c r="E3" s="190"/>
      <c r="F3" s="190"/>
      <c r="G3" s="190"/>
      <c r="H3" s="190"/>
      <c r="I3" s="190"/>
      <c r="J3" s="190"/>
      <c r="K3" s="14"/>
    </row>
    <row r="4" spans="1:11" x14ac:dyDescent="0.2">
      <c r="A4" s="47"/>
    </row>
    <row r="5" spans="1:11" x14ac:dyDescent="0.2">
      <c r="A5" s="219" t="s">
        <v>81</v>
      </c>
      <c r="B5" s="219"/>
      <c r="C5" s="219"/>
      <c r="D5" s="219"/>
      <c r="E5" s="219"/>
      <c r="F5" s="219"/>
      <c r="G5" s="219"/>
      <c r="H5" s="219"/>
      <c r="I5" s="219"/>
      <c r="J5" s="219"/>
    </row>
    <row r="6" spans="1:11" x14ac:dyDescent="0.2">
      <c r="A6" s="220" t="s">
        <v>80</v>
      </c>
      <c r="B6" s="220"/>
      <c r="C6" s="220"/>
      <c r="D6" s="220"/>
      <c r="E6" s="220"/>
      <c r="F6" s="220"/>
      <c r="G6" s="220"/>
      <c r="H6" s="220"/>
      <c r="I6" s="220"/>
      <c r="J6" s="220"/>
    </row>
    <row r="7" spans="1:11" x14ac:dyDescent="0.2">
      <c r="A7" s="16"/>
    </row>
    <row r="8" spans="1:11" s="5" customFormat="1" ht="38.25" customHeight="1" x14ac:dyDescent="0.2">
      <c r="A8" s="69" t="s">
        <v>7</v>
      </c>
      <c r="B8" s="215" t="s">
        <v>113</v>
      </c>
      <c r="C8" s="215"/>
      <c r="D8" s="215"/>
      <c r="E8" s="215"/>
      <c r="F8" s="215"/>
      <c r="G8" s="215"/>
      <c r="H8" s="215"/>
      <c r="I8" s="215"/>
      <c r="J8" s="216"/>
    </row>
    <row r="9" spans="1:11" s="5" customFormat="1" ht="27.75" customHeight="1" x14ac:dyDescent="0.2">
      <c r="A9" s="217" t="s">
        <v>57</v>
      </c>
      <c r="B9" s="209" t="s">
        <v>13</v>
      </c>
      <c r="C9" s="218" t="s">
        <v>14</v>
      </c>
      <c r="D9" s="218"/>
      <c r="E9" s="198" t="s">
        <v>8</v>
      </c>
      <c r="F9" s="198"/>
      <c r="G9" s="198"/>
      <c r="H9" s="198"/>
      <c r="I9" s="198"/>
      <c r="J9" s="198"/>
    </row>
    <row r="10" spans="1:11" s="5" customFormat="1" ht="24" customHeight="1" x14ac:dyDescent="0.2">
      <c r="A10" s="217"/>
      <c r="B10" s="209"/>
      <c r="C10" s="218"/>
      <c r="D10" s="218"/>
      <c r="E10" s="46" t="s">
        <v>9</v>
      </c>
      <c r="F10" s="46" t="s">
        <v>10</v>
      </c>
      <c r="G10" s="46" t="s">
        <v>97</v>
      </c>
      <c r="H10" s="46" t="s">
        <v>98</v>
      </c>
      <c r="I10" s="46" t="s">
        <v>99</v>
      </c>
      <c r="J10" s="46" t="s">
        <v>11</v>
      </c>
    </row>
    <row r="11" spans="1:11" s="5" customFormat="1" ht="34.5" customHeight="1" x14ac:dyDescent="0.2">
      <c r="A11" s="217"/>
      <c r="B11" s="214" t="s">
        <v>170</v>
      </c>
      <c r="C11" s="211" t="s">
        <v>126</v>
      </c>
      <c r="D11" s="211"/>
      <c r="E11" s="66">
        <f>SUM(E12:E14)</f>
        <v>37882.112949999995</v>
      </c>
      <c r="F11" s="66">
        <f t="shared" ref="F11:I11" si="0">SUM(F12:F14)</f>
        <v>33602</v>
      </c>
      <c r="G11" s="66">
        <f t="shared" si="0"/>
        <v>33602</v>
      </c>
      <c r="H11" s="66">
        <f t="shared" si="0"/>
        <v>33602</v>
      </c>
      <c r="I11" s="66">
        <f t="shared" si="0"/>
        <v>33602</v>
      </c>
      <c r="J11" s="66">
        <f>SUM(J12:J14)</f>
        <v>172290.11294999998</v>
      </c>
    </row>
    <row r="12" spans="1:11" s="5" customFormat="1" ht="39.75" customHeight="1" x14ac:dyDescent="0.2">
      <c r="A12" s="217"/>
      <c r="B12" s="214"/>
      <c r="C12" s="211" t="s">
        <v>78</v>
      </c>
      <c r="D12" s="211"/>
      <c r="E12" s="66">
        <f>'Прил 7 Перечень мероприятий'!G97</f>
        <v>37882.112949999995</v>
      </c>
      <c r="F12" s="66">
        <f>'Прил 7 Перечень мероприятий'!H97</f>
        <v>33602</v>
      </c>
      <c r="G12" s="66">
        <f>'Прил 7 Перечень мероприятий'!I97</f>
        <v>33602</v>
      </c>
      <c r="H12" s="66">
        <f>'Прил 7 Перечень мероприятий'!J97</f>
        <v>33602</v>
      </c>
      <c r="I12" s="66">
        <f>'Прил 7 Перечень мероприятий'!K97</f>
        <v>33602</v>
      </c>
      <c r="J12" s="66">
        <f>SUM(E12:I12)</f>
        <v>172290.11294999998</v>
      </c>
    </row>
    <row r="13" spans="1:11" s="5" customFormat="1" ht="49.5" customHeight="1" x14ac:dyDescent="0.2">
      <c r="A13" s="217"/>
      <c r="B13" s="214"/>
      <c r="C13" s="211" t="s">
        <v>12</v>
      </c>
      <c r="D13" s="211"/>
      <c r="E13" s="66">
        <v>0</v>
      </c>
      <c r="F13" s="66">
        <v>0</v>
      </c>
      <c r="G13" s="66">
        <v>0</v>
      </c>
      <c r="H13" s="66">
        <v>0</v>
      </c>
      <c r="I13" s="66">
        <v>0</v>
      </c>
      <c r="J13" s="66">
        <f>SUM(E13:I13)</f>
        <v>0</v>
      </c>
    </row>
    <row r="14" spans="1:11" s="5" customFormat="1" ht="43.5" customHeight="1" x14ac:dyDescent="0.2">
      <c r="A14" s="217"/>
      <c r="B14" s="214"/>
      <c r="C14" s="211" t="s">
        <v>55</v>
      </c>
      <c r="D14" s="211"/>
      <c r="E14" s="66">
        <v>0</v>
      </c>
      <c r="F14" s="66">
        <v>0</v>
      </c>
      <c r="G14" s="66">
        <v>0</v>
      </c>
      <c r="H14" s="66">
        <v>0</v>
      </c>
      <c r="I14" s="66">
        <v>0</v>
      </c>
      <c r="J14" s="66">
        <f>SUM(E14:I14)</f>
        <v>0</v>
      </c>
    </row>
    <row r="15" spans="1:11" x14ac:dyDescent="0.2">
      <c r="A15" s="18"/>
      <c r="B15" s="18"/>
      <c r="C15" s="18"/>
      <c r="D15" s="18"/>
      <c r="E15" s="18"/>
      <c r="F15" s="19"/>
      <c r="G15" s="19"/>
      <c r="H15" s="18"/>
      <c r="I15" s="18"/>
      <c r="J15" s="18"/>
    </row>
    <row r="16" spans="1:11" x14ac:dyDescent="0.2">
      <c r="A16" s="47"/>
    </row>
  </sheetData>
  <mergeCells count="15">
    <mergeCell ref="A1:J1"/>
    <mergeCell ref="A2:J2"/>
    <mergeCell ref="A3:J3"/>
    <mergeCell ref="A5:J5"/>
    <mergeCell ref="A6:J6"/>
    <mergeCell ref="C12:D12"/>
    <mergeCell ref="C13:D13"/>
    <mergeCell ref="B8:J8"/>
    <mergeCell ref="C14:D14"/>
    <mergeCell ref="A9:A14"/>
    <mergeCell ref="B9:B10"/>
    <mergeCell ref="C9:D10"/>
    <mergeCell ref="E9:J9"/>
    <mergeCell ref="B11:B14"/>
    <mergeCell ref="C11:D11"/>
  </mergeCells>
  <pageMargins left="0.51181102362204722" right="0.5118110236220472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17"/>
  <sheetViews>
    <sheetView zoomScale="110" zoomScaleNormal="110" workbookViewId="0">
      <selection activeCell="J15" sqref="J15"/>
    </sheetView>
  </sheetViews>
  <sheetFormatPr defaultRowHeight="14.25" x14ac:dyDescent="0.2"/>
  <cols>
    <col min="1" max="1" width="37.5703125" style="13" customWidth="1"/>
    <col min="2" max="2" width="15.5703125" style="13" customWidth="1"/>
    <col min="3" max="3" width="9.140625" style="13"/>
    <col min="4" max="4" width="16.140625" style="13" customWidth="1"/>
    <col min="5" max="5" width="11.7109375" style="13" customWidth="1"/>
    <col min="6" max="7" width="11" style="13" customWidth="1"/>
    <col min="8" max="8" width="10.140625" style="13" customWidth="1"/>
    <col min="9" max="9" width="10.5703125" style="13" customWidth="1"/>
    <col min="10" max="10" width="11" style="13" customWidth="1"/>
    <col min="11" max="16384" width="9.140625" style="13"/>
  </cols>
  <sheetData>
    <row r="1" spans="1:11" x14ac:dyDescent="0.2">
      <c r="A1" s="190" t="s">
        <v>17</v>
      </c>
      <c r="B1" s="190"/>
      <c r="C1" s="190"/>
      <c r="D1" s="190"/>
      <c r="E1" s="190"/>
      <c r="F1" s="190"/>
      <c r="G1" s="190"/>
      <c r="H1" s="190"/>
      <c r="I1" s="190"/>
      <c r="J1" s="190"/>
    </row>
    <row r="2" spans="1:11" x14ac:dyDescent="0.2">
      <c r="A2" s="190" t="s">
        <v>114</v>
      </c>
      <c r="B2" s="190"/>
      <c r="C2" s="190"/>
      <c r="D2" s="190"/>
      <c r="E2" s="190"/>
      <c r="F2" s="190"/>
      <c r="G2" s="190"/>
      <c r="H2" s="190"/>
      <c r="I2" s="190"/>
      <c r="J2" s="190"/>
      <c r="K2" s="14"/>
    </row>
    <row r="3" spans="1:11" ht="15" x14ac:dyDescent="0.2">
      <c r="A3" s="190" t="s">
        <v>127</v>
      </c>
      <c r="B3" s="190"/>
      <c r="C3" s="190"/>
      <c r="D3" s="190"/>
      <c r="E3" s="190"/>
      <c r="F3" s="190"/>
      <c r="G3" s="190"/>
      <c r="H3" s="190"/>
      <c r="I3" s="190"/>
      <c r="J3" s="190"/>
      <c r="K3" s="14"/>
    </row>
    <row r="4" spans="1:11" x14ac:dyDescent="0.2">
      <c r="A4" s="15"/>
    </row>
    <row r="5" spans="1:11" x14ac:dyDescent="0.2">
      <c r="A5" s="219" t="s">
        <v>107</v>
      </c>
      <c r="B5" s="219"/>
      <c r="C5" s="219"/>
      <c r="D5" s="219"/>
      <c r="E5" s="219"/>
      <c r="F5" s="219"/>
      <c r="G5" s="219"/>
      <c r="H5" s="219"/>
      <c r="I5" s="219"/>
      <c r="J5" s="219"/>
    </row>
    <row r="6" spans="1:11" x14ac:dyDescent="0.2">
      <c r="A6" s="220" t="s">
        <v>19</v>
      </c>
      <c r="B6" s="220"/>
      <c r="C6" s="220"/>
      <c r="D6" s="220"/>
      <c r="E6" s="220"/>
      <c r="F6" s="220"/>
      <c r="G6" s="220"/>
      <c r="H6" s="220"/>
      <c r="I6" s="220"/>
      <c r="J6" s="220"/>
    </row>
    <row r="7" spans="1:11" x14ac:dyDescent="0.2">
      <c r="A7" s="16"/>
    </row>
    <row r="8" spans="1:11" ht="38.25" customHeight="1" x14ac:dyDescent="0.2">
      <c r="A8" s="70" t="s">
        <v>7</v>
      </c>
      <c r="B8" s="221" t="s">
        <v>113</v>
      </c>
      <c r="C8" s="221"/>
      <c r="D8" s="221"/>
      <c r="E8" s="221"/>
      <c r="F8" s="221"/>
      <c r="G8" s="221"/>
      <c r="H8" s="221"/>
      <c r="I8" s="221"/>
      <c r="J8" s="222"/>
    </row>
    <row r="9" spans="1:11" ht="27.75" customHeight="1" x14ac:dyDescent="0.2">
      <c r="A9" s="224" t="s">
        <v>15</v>
      </c>
      <c r="B9" s="225" t="s">
        <v>13</v>
      </c>
      <c r="C9" s="226" t="s">
        <v>14</v>
      </c>
      <c r="D9" s="226"/>
      <c r="E9" s="227" t="s">
        <v>8</v>
      </c>
      <c r="F9" s="227"/>
      <c r="G9" s="227"/>
      <c r="H9" s="227"/>
      <c r="I9" s="227"/>
      <c r="J9" s="227"/>
    </row>
    <row r="10" spans="1:11" ht="31.5" hidden="1" customHeight="1" x14ac:dyDescent="0.2">
      <c r="A10" s="224"/>
      <c r="B10" s="225"/>
      <c r="C10" s="226"/>
      <c r="D10" s="226"/>
      <c r="E10" s="227"/>
      <c r="F10" s="227"/>
      <c r="G10" s="227"/>
      <c r="H10" s="227"/>
      <c r="I10" s="227"/>
      <c r="J10" s="227"/>
    </row>
    <row r="11" spans="1:11" ht="27.75" customHeight="1" x14ac:dyDescent="0.2">
      <c r="A11" s="224"/>
      <c r="B11" s="225"/>
      <c r="C11" s="226"/>
      <c r="D11" s="226"/>
      <c r="E11" s="17" t="s">
        <v>9</v>
      </c>
      <c r="F11" s="17" t="s">
        <v>10</v>
      </c>
      <c r="G11" s="17" t="s">
        <v>97</v>
      </c>
      <c r="H11" s="17" t="s">
        <v>98</v>
      </c>
      <c r="I11" s="17" t="s">
        <v>99</v>
      </c>
      <c r="J11" s="17" t="s">
        <v>11</v>
      </c>
    </row>
    <row r="12" spans="1:11" ht="46.5" customHeight="1" x14ac:dyDescent="0.2">
      <c r="A12" s="224"/>
      <c r="B12" s="225" t="s">
        <v>170</v>
      </c>
      <c r="C12" s="223" t="s">
        <v>128</v>
      </c>
      <c r="D12" s="223"/>
      <c r="E12" s="140">
        <f t="shared" ref="E12:J12" si="0">E13+E14+E15</f>
        <v>7117.8265600000004</v>
      </c>
      <c r="F12" s="140">
        <f t="shared" si="0"/>
        <v>6240.2</v>
      </c>
      <c r="G12" s="140">
        <f t="shared" si="0"/>
        <v>6240.2</v>
      </c>
      <c r="H12" s="140">
        <f t="shared" si="0"/>
        <v>6240.2</v>
      </c>
      <c r="I12" s="140">
        <f t="shared" si="0"/>
        <v>6240.2</v>
      </c>
      <c r="J12" s="140">
        <f t="shared" si="0"/>
        <v>32078.626560000001</v>
      </c>
    </row>
    <row r="13" spans="1:11" ht="46.5" customHeight="1" x14ac:dyDescent="0.2">
      <c r="A13" s="224"/>
      <c r="B13" s="225"/>
      <c r="C13" s="223" t="s">
        <v>78</v>
      </c>
      <c r="D13" s="223"/>
      <c r="E13" s="140">
        <f>'Прил 7 Перечень мероприятий'!G123</f>
        <v>7117.8265600000004</v>
      </c>
      <c r="F13" s="140">
        <f>'Прил 7 Перечень мероприятий'!H123</f>
        <v>6240.2</v>
      </c>
      <c r="G13" s="140">
        <f>'Прил 7 Перечень мероприятий'!I123</f>
        <v>6240.2</v>
      </c>
      <c r="H13" s="140">
        <f>'Прил 7 Перечень мероприятий'!J123</f>
        <v>6240.2</v>
      </c>
      <c r="I13" s="140">
        <f>'Прил 7 Перечень мероприятий'!K123</f>
        <v>6240.2</v>
      </c>
      <c r="J13" s="140">
        <f>E13+F13+G13+H13+I13</f>
        <v>32078.626560000001</v>
      </c>
    </row>
    <row r="14" spans="1:11" ht="45" customHeight="1" x14ac:dyDescent="0.2">
      <c r="A14" s="224"/>
      <c r="B14" s="225"/>
      <c r="C14" s="223" t="s">
        <v>12</v>
      </c>
      <c r="D14" s="223"/>
      <c r="E14" s="140">
        <v>0</v>
      </c>
      <c r="F14" s="140">
        <v>0</v>
      </c>
      <c r="G14" s="140">
        <v>0</v>
      </c>
      <c r="H14" s="140">
        <v>0</v>
      </c>
      <c r="I14" s="140">
        <v>0</v>
      </c>
      <c r="J14" s="140">
        <v>0</v>
      </c>
    </row>
    <row r="15" spans="1:11" ht="48.75" customHeight="1" x14ac:dyDescent="0.2">
      <c r="A15" s="224"/>
      <c r="B15" s="225"/>
      <c r="C15" s="223" t="s">
        <v>55</v>
      </c>
      <c r="D15" s="223"/>
      <c r="E15" s="140">
        <v>0</v>
      </c>
      <c r="F15" s="140">
        <v>0</v>
      </c>
      <c r="G15" s="140">
        <v>0</v>
      </c>
      <c r="H15" s="140">
        <v>0</v>
      </c>
      <c r="I15" s="140">
        <v>0</v>
      </c>
      <c r="J15" s="140">
        <v>0</v>
      </c>
    </row>
    <row r="16" spans="1:11" x14ac:dyDescent="0.2">
      <c r="A16" s="18"/>
      <c r="B16" s="18"/>
      <c r="C16" s="18"/>
      <c r="D16" s="18"/>
      <c r="E16" s="18"/>
      <c r="F16" s="19"/>
      <c r="G16" s="19"/>
      <c r="H16" s="18"/>
      <c r="I16" s="18"/>
      <c r="J16" s="18"/>
    </row>
    <row r="17" spans="1:1" x14ac:dyDescent="0.2">
      <c r="A17" s="15"/>
    </row>
  </sheetData>
  <mergeCells count="15">
    <mergeCell ref="A1:J1"/>
    <mergeCell ref="A2:J2"/>
    <mergeCell ref="A3:J3"/>
    <mergeCell ref="A5:J5"/>
    <mergeCell ref="A6:J6"/>
    <mergeCell ref="B8:J8"/>
    <mergeCell ref="C14:D14"/>
    <mergeCell ref="C15:D15"/>
    <mergeCell ref="A9:A15"/>
    <mergeCell ref="B9:B11"/>
    <mergeCell ref="C9:D11"/>
    <mergeCell ref="E9:J10"/>
    <mergeCell ref="B12:B15"/>
    <mergeCell ref="C12:D12"/>
    <mergeCell ref="C13:D13"/>
  </mergeCells>
  <pageMargins left="0.51181102362204722" right="0.5118110236220472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287"/>
  <sheetViews>
    <sheetView topLeftCell="A252" zoomScaleNormal="100" zoomScaleSheetLayoutView="30" workbookViewId="0">
      <selection activeCell="C276" sqref="C276:D281"/>
    </sheetView>
  </sheetViews>
  <sheetFormatPr defaultRowHeight="14.25" x14ac:dyDescent="0.2"/>
  <cols>
    <col min="1" max="1" width="62.140625" style="78" customWidth="1"/>
    <col min="2" max="2" width="12.28515625" style="5" customWidth="1"/>
    <col min="3" max="3" width="15.85546875" style="5" hidden="1" customWidth="1"/>
    <col min="4" max="4" width="92" style="5" customWidth="1"/>
    <col min="5" max="5" width="15.42578125" style="5" customWidth="1"/>
    <col min="6" max="6" width="15.42578125" style="20" customWidth="1"/>
    <col min="7" max="7" width="27.42578125" style="5" customWidth="1"/>
    <col min="8" max="13" width="9.140625" style="5"/>
    <col min="14" max="14" width="12.5703125" style="5" bestFit="1" customWidth="1"/>
    <col min="15" max="16384" width="9.140625" style="5"/>
  </cols>
  <sheetData>
    <row r="1" spans="1:7" ht="15" hidden="1" customHeight="1" x14ac:dyDescent="0.2">
      <c r="D1" s="252" t="s">
        <v>201</v>
      </c>
      <c r="E1" s="252"/>
      <c r="F1" s="252"/>
      <c r="G1" s="252"/>
    </row>
    <row r="2" spans="1:7" ht="15" hidden="1" customHeight="1" x14ac:dyDescent="0.2">
      <c r="D2" s="90"/>
      <c r="E2" s="252" t="s">
        <v>202</v>
      </c>
      <c r="F2" s="252"/>
      <c r="G2" s="252"/>
    </row>
    <row r="3" spans="1:7" ht="15" hidden="1" customHeight="1" x14ac:dyDescent="0.2">
      <c r="D3" s="252" t="s">
        <v>201</v>
      </c>
      <c r="E3" s="252"/>
      <c r="F3" s="252"/>
      <c r="G3" s="252"/>
    </row>
    <row r="4" spans="1:7" ht="15" hidden="1" customHeight="1" x14ac:dyDescent="0.2">
      <c r="D4" s="103"/>
      <c r="E4" s="252" t="s">
        <v>202</v>
      </c>
      <c r="F4" s="252"/>
      <c r="G4" s="252"/>
    </row>
    <row r="5" spans="1:7" ht="15" customHeight="1" x14ac:dyDescent="0.2">
      <c r="D5" s="103"/>
      <c r="E5" s="103"/>
      <c r="F5" s="141"/>
      <c r="G5" s="103" t="s">
        <v>18</v>
      </c>
    </row>
    <row r="6" spans="1:7" ht="39" customHeight="1" x14ac:dyDescent="0.2">
      <c r="D6" s="253" t="s">
        <v>296</v>
      </c>
      <c r="E6" s="253"/>
      <c r="F6" s="253"/>
      <c r="G6" s="253"/>
    </row>
    <row r="7" spans="1:7" ht="21.75" customHeight="1" x14ac:dyDescent="0.2">
      <c r="A7" s="298" t="s">
        <v>279</v>
      </c>
      <c r="B7" s="298"/>
      <c r="C7" s="298"/>
      <c r="D7" s="298"/>
      <c r="E7" s="298"/>
      <c r="F7" s="298"/>
      <c r="G7" s="298"/>
    </row>
    <row r="8" spans="1:7" ht="61.5" customHeight="1" x14ac:dyDescent="0.2">
      <c r="A8" s="88" t="s">
        <v>28</v>
      </c>
      <c r="B8" s="79"/>
      <c r="C8" s="198" t="s">
        <v>29</v>
      </c>
      <c r="D8" s="198"/>
      <c r="E8" s="198" t="s">
        <v>30</v>
      </c>
      <c r="F8" s="198"/>
      <c r="G8" s="91" t="s">
        <v>27</v>
      </c>
    </row>
    <row r="9" spans="1:7" x14ac:dyDescent="0.2">
      <c r="A9" s="79">
        <v>1</v>
      </c>
      <c r="B9" s="79">
        <v>2</v>
      </c>
      <c r="C9" s="198">
        <v>3</v>
      </c>
      <c r="D9" s="198"/>
      <c r="E9" s="198">
        <v>4</v>
      </c>
      <c r="F9" s="198"/>
      <c r="G9" s="7">
        <v>5</v>
      </c>
    </row>
    <row r="10" spans="1:7" ht="23.25" customHeight="1" x14ac:dyDescent="0.2">
      <c r="A10" s="265" t="s">
        <v>56</v>
      </c>
      <c r="B10" s="265"/>
      <c r="C10" s="265"/>
      <c r="D10" s="265"/>
      <c r="E10" s="265"/>
      <c r="F10" s="265"/>
      <c r="G10" s="265"/>
    </row>
    <row r="11" spans="1:7" ht="42" customHeight="1" x14ac:dyDescent="0.2">
      <c r="A11" s="274" t="s">
        <v>166</v>
      </c>
      <c r="B11" s="275"/>
      <c r="C11" s="89"/>
      <c r="D11" s="89"/>
      <c r="E11" s="81"/>
      <c r="F11" s="142"/>
      <c r="G11" s="81"/>
    </row>
    <row r="12" spans="1:7" ht="30" customHeight="1" x14ac:dyDescent="0.2">
      <c r="A12" s="264" t="s">
        <v>276</v>
      </c>
      <c r="B12" s="198" t="s">
        <v>168</v>
      </c>
      <c r="C12" s="276" t="s">
        <v>307</v>
      </c>
      <c r="D12" s="276"/>
      <c r="E12" s="12" t="s">
        <v>53</v>
      </c>
      <c r="F12" s="143">
        <f>SUM(F13:F17)</f>
        <v>13187.654269999999</v>
      </c>
      <c r="G12" s="211"/>
    </row>
    <row r="13" spans="1:7" ht="17.25" customHeight="1" x14ac:dyDescent="0.2">
      <c r="A13" s="264"/>
      <c r="B13" s="198"/>
      <c r="C13" s="276"/>
      <c r="D13" s="276"/>
      <c r="E13" s="7" t="s">
        <v>4</v>
      </c>
      <c r="F13" s="66">
        <f>'Прил 7 Перечень мероприятий'!G16</f>
        <v>2387.65427</v>
      </c>
      <c r="G13" s="211"/>
    </row>
    <row r="14" spans="1:7" ht="17.25" customHeight="1" x14ac:dyDescent="0.2">
      <c r="A14" s="264"/>
      <c r="B14" s="198"/>
      <c r="C14" s="276"/>
      <c r="D14" s="276"/>
      <c r="E14" s="7" t="s">
        <v>52</v>
      </c>
      <c r="F14" s="66">
        <f>'Прил 7 Перечень мероприятий'!H16</f>
        <v>2700</v>
      </c>
      <c r="G14" s="211"/>
    </row>
    <row r="15" spans="1:7" ht="17.25" customHeight="1" x14ac:dyDescent="0.2">
      <c r="A15" s="264"/>
      <c r="B15" s="198"/>
      <c r="C15" s="276"/>
      <c r="D15" s="276"/>
      <c r="E15" s="7" t="s">
        <v>100</v>
      </c>
      <c r="F15" s="66">
        <f>'Прил 7 Перечень мероприятий'!I16</f>
        <v>2700</v>
      </c>
      <c r="G15" s="211"/>
    </row>
    <row r="16" spans="1:7" ht="17.25" customHeight="1" x14ac:dyDescent="0.2">
      <c r="A16" s="264"/>
      <c r="B16" s="198"/>
      <c r="C16" s="276"/>
      <c r="D16" s="276"/>
      <c r="E16" s="7" t="s">
        <v>101</v>
      </c>
      <c r="F16" s="66">
        <f>'Прил 7 Перечень мероприятий'!J16</f>
        <v>2700</v>
      </c>
      <c r="G16" s="211"/>
    </row>
    <row r="17" spans="1:14" ht="29.25" customHeight="1" x14ac:dyDescent="0.2">
      <c r="A17" s="264"/>
      <c r="B17" s="198"/>
      <c r="C17" s="276"/>
      <c r="D17" s="276"/>
      <c r="E17" s="7" t="s">
        <v>102</v>
      </c>
      <c r="F17" s="66">
        <f>'Прил 7 Перечень мероприятий'!K16</f>
        <v>2700</v>
      </c>
      <c r="G17" s="211"/>
    </row>
    <row r="18" spans="1:14" ht="18" customHeight="1" x14ac:dyDescent="0.2">
      <c r="A18" s="262" t="s">
        <v>165</v>
      </c>
      <c r="B18" s="198" t="s">
        <v>168</v>
      </c>
      <c r="C18" s="273" t="s">
        <v>322</v>
      </c>
      <c r="D18" s="273"/>
      <c r="E18" s="77" t="s">
        <v>53</v>
      </c>
      <c r="F18" s="126">
        <f>SUM(F19:F23)</f>
        <v>1686.6990000000001</v>
      </c>
      <c r="G18" s="211"/>
    </row>
    <row r="19" spans="1:14" ht="18" customHeight="1" x14ac:dyDescent="0.2">
      <c r="A19" s="263"/>
      <c r="B19" s="198"/>
      <c r="C19" s="273"/>
      <c r="D19" s="273"/>
      <c r="E19" s="76" t="s">
        <v>4</v>
      </c>
      <c r="F19" s="66">
        <f>'Прил 7 Перечень мероприятий'!G18</f>
        <v>286.69900000000001</v>
      </c>
      <c r="G19" s="211"/>
    </row>
    <row r="20" spans="1:14" ht="18" customHeight="1" x14ac:dyDescent="0.2">
      <c r="A20" s="263"/>
      <c r="B20" s="198"/>
      <c r="C20" s="273"/>
      <c r="D20" s="273"/>
      <c r="E20" s="76" t="s">
        <v>52</v>
      </c>
      <c r="F20" s="66">
        <f>'Прил 7 Перечень мероприятий'!H18</f>
        <v>350</v>
      </c>
      <c r="G20" s="211"/>
    </row>
    <row r="21" spans="1:14" ht="18" customHeight="1" x14ac:dyDescent="0.2">
      <c r="A21" s="263"/>
      <c r="B21" s="198"/>
      <c r="C21" s="273"/>
      <c r="D21" s="273"/>
      <c r="E21" s="76" t="s">
        <v>100</v>
      </c>
      <c r="F21" s="66">
        <f>'Прил 7 Перечень мероприятий'!I18</f>
        <v>350</v>
      </c>
      <c r="G21" s="211"/>
    </row>
    <row r="22" spans="1:14" ht="18" customHeight="1" x14ac:dyDescent="0.2">
      <c r="A22" s="263"/>
      <c r="B22" s="198"/>
      <c r="C22" s="273"/>
      <c r="D22" s="273"/>
      <c r="E22" s="76" t="s">
        <v>101</v>
      </c>
      <c r="F22" s="66">
        <f>'Прил 7 Перечень мероприятий'!J18</f>
        <v>350</v>
      </c>
      <c r="G22" s="211"/>
    </row>
    <row r="23" spans="1:14" ht="18" customHeight="1" x14ac:dyDescent="0.2">
      <c r="A23" s="263"/>
      <c r="B23" s="198"/>
      <c r="C23" s="273"/>
      <c r="D23" s="273"/>
      <c r="E23" s="76" t="s">
        <v>102</v>
      </c>
      <c r="F23" s="66">
        <f>'Прил 7 Перечень мероприятий'!K18</f>
        <v>350</v>
      </c>
      <c r="G23" s="211"/>
    </row>
    <row r="24" spans="1:14" ht="15.75" customHeight="1" x14ac:dyDescent="0.2">
      <c r="A24" s="263" t="s">
        <v>231</v>
      </c>
      <c r="B24" s="198" t="s">
        <v>168</v>
      </c>
      <c r="C24" s="273" t="s">
        <v>195</v>
      </c>
      <c r="D24" s="273"/>
      <c r="E24" s="80" t="s">
        <v>53</v>
      </c>
      <c r="F24" s="126">
        <f>SUM(F25:F29)</f>
        <v>255591.55</v>
      </c>
      <c r="G24" s="211"/>
    </row>
    <row r="25" spans="1:14" ht="15.75" customHeight="1" x14ac:dyDescent="0.2">
      <c r="A25" s="263"/>
      <c r="B25" s="198"/>
      <c r="C25" s="273"/>
      <c r="D25" s="273"/>
      <c r="E25" s="79" t="s">
        <v>4</v>
      </c>
      <c r="F25" s="66">
        <f>'Прил 7 Перечень мероприятий'!G21</f>
        <v>51118.31</v>
      </c>
      <c r="G25" s="211"/>
    </row>
    <row r="26" spans="1:14" ht="15.75" customHeight="1" x14ac:dyDescent="0.2">
      <c r="A26" s="263"/>
      <c r="B26" s="198"/>
      <c r="C26" s="273"/>
      <c r="D26" s="273"/>
      <c r="E26" s="79" t="s">
        <v>52</v>
      </c>
      <c r="F26" s="66">
        <f>'Прил 7 Перечень мероприятий'!H21</f>
        <v>51118.31</v>
      </c>
      <c r="G26" s="211"/>
    </row>
    <row r="27" spans="1:14" ht="15.75" customHeight="1" x14ac:dyDescent="0.2">
      <c r="A27" s="263"/>
      <c r="B27" s="198"/>
      <c r="C27" s="273"/>
      <c r="D27" s="273"/>
      <c r="E27" s="79" t="s">
        <v>100</v>
      </c>
      <c r="F27" s="66">
        <f>'Прил 7 Перечень мероприятий'!I21</f>
        <v>51118.31</v>
      </c>
      <c r="G27" s="211"/>
      <c r="N27" s="20">
        <f>F25*30.2%</f>
        <v>15437.729619999998</v>
      </c>
    </row>
    <row r="28" spans="1:14" ht="15.75" customHeight="1" x14ac:dyDescent="0.2">
      <c r="A28" s="263"/>
      <c r="B28" s="198"/>
      <c r="C28" s="273"/>
      <c r="D28" s="273"/>
      <c r="E28" s="79" t="s">
        <v>101</v>
      </c>
      <c r="F28" s="66">
        <f>'Прил 7 Перечень мероприятий'!J21</f>
        <v>51118.31</v>
      </c>
      <c r="G28" s="211"/>
      <c r="N28" s="20">
        <f>F26-N27</f>
        <v>35680.580379999999</v>
      </c>
    </row>
    <row r="29" spans="1:14" ht="15.75" customHeight="1" x14ac:dyDescent="0.2">
      <c r="A29" s="263"/>
      <c r="B29" s="198"/>
      <c r="C29" s="273"/>
      <c r="D29" s="273"/>
      <c r="E29" s="79" t="s">
        <v>102</v>
      </c>
      <c r="F29" s="66">
        <f>'Прил 7 Перечень мероприятий'!K21</f>
        <v>51118.31</v>
      </c>
      <c r="G29" s="211"/>
    </row>
    <row r="30" spans="1:14" ht="15" customHeight="1" x14ac:dyDescent="0.2">
      <c r="A30" s="256" t="s">
        <v>254</v>
      </c>
      <c r="B30" s="198" t="s">
        <v>168</v>
      </c>
      <c r="C30" s="269" t="s">
        <v>200</v>
      </c>
      <c r="D30" s="270"/>
      <c r="E30" s="80" t="s">
        <v>53</v>
      </c>
      <c r="F30" s="126">
        <f>SUM(F31:F35)</f>
        <v>22100</v>
      </c>
      <c r="G30" s="211"/>
    </row>
    <row r="31" spans="1:14" ht="15" customHeight="1" x14ac:dyDescent="0.2">
      <c r="A31" s="255"/>
      <c r="B31" s="198"/>
      <c r="C31" s="271"/>
      <c r="D31" s="272"/>
      <c r="E31" s="79" t="s">
        <v>4</v>
      </c>
      <c r="F31" s="66">
        <f>'Прил 7 Перечень мероприятий'!G23</f>
        <v>2820</v>
      </c>
      <c r="G31" s="211"/>
    </row>
    <row r="32" spans="1:14" ht="15" customHeight="1" x14ac:dyDescent="0.2">
      <c r="A32" s="255"/>
      <c r="B32" s="198"/>
      <c r="C32" s="271"/>
      <c r="D32" s="272"/>
      <c r="E32" s="79" t="s">
        <v>52</v>
      </c>
      <c r="F32" s="66">
        <f>'Прил 7 Перечень мероприятий'!H23</f>
        <v>4820</v>
      </c>
      <c r="G32" s="211"/>
    </row>
    <row r="33" spans="1:7" ht="15" customHeight="1" x14ac:dyDescent="0.2">
      <c r="A33" s="255"/>
      <c r="B33" s="198"/>
      <c r="C33" s="271"/>
      <c r="D33" s="272"/>
      <c r="E33" s="79" t="s">
        <v>100</v>
      </c>
      <c r="F33" s="66">
        <f>'Прил 7 Перечень мероприятий'!I23</f>
        <v>4820</v>
      </c>
      <c r="G33" s="211"/>
    </row>
    <row r="34" spans="1:7" ht="15" customHeight="1" x14ac:dyDescent="0.2">
      <c r="A34" s="255"/>
      <c r="B34" s="198"/>
      <c r="C34" s="271"/>
      <c r="D34" s="272"/>
      <c r="E34" s="79" t="s">
        <v>101</v>
      </c>
      <c r="F34" s="66">
        <f>'Прил 7 Перечень мероприятий'!J23</f>
        <v>4820</v>
      </c>
      <c r="G34" s="211"/>
    </row>
    <row r="35" spans="1:7" ht="15" customHeight="1" x14ac:dyDescent="0.2">
      <c r="A35" s="255"/>
      <c r="B35" s="198"/>
      <c r="C35" s="271"/>
      <c r="D35" s="272"/>
      <c r="E35" s="79" t="s">
        <v>102</v>
      </c>
      <c r="F35" s="66">
        <f>'Прил 7 Перечень мероприятий'!K23</f>
        <v>4820</v>
      </c>
      <c r="G35" s="211"/>
    </row>
    <row r="36" spans="1:7" ht="12.75" customHeight="1" x14ac:dyDescent="0.2">
      <c r="A36" s="254" t="s">
        <v>255</v>
      </c>
      <c r="B36" s="198" t="s">
        <v>168</v>
      </c>
      <c r="C36" s="269" t="s">
        <v>225</v>
      </c>
      <c r="D36" s="295"/>
      <c r="E36" s="80" t="s">
        <v>53</v>
      </c>
      <c r="F36" s="126">
        <f>SUM(F37:F41)</f>
        <v>5825.5</v>
      </c>
      <c r="G36" s="211"/>
    </row>
    <row r="37" spans="1:7" ht="12.75" customHeight="1" x14ac:dyDescent="0.2">
      <c r="A37" s="255"/>
      <c r="B37" s="198"/>
      <c r="C37" s="296"/>
      <c r="D37" s="297"/>
      <c r="E37" s="79" t="s">
        <v>4</v>
      </c>
      <c r="F37" s="66">
        <f>'Прил 7 Перечень мероприятий'!G25</f>
        <v>1165.0999999999999</v>
      </c>
      <c r="G37" s="211"/>
    </row>
    <row r="38" spans="1:7" ht="12.75" customHeight="1" x14ac:dyDescent="0.2">
      <c r="A38" s="255"/>
      <c r="B38" s="198"/>
      <c r="C38" s="296"/>
      <c r="D38" s="297"/>
      <c r="E38" s="79" t="s">
        <v>52</v>
      </c>
      <c r="F38" s="66">
        <f>'Прил 7 Перечень мероприятий'!H25</f>
        <v>1165.0999999999999</v>
      </c>
      <c r="G38" s="211"/>
    </row>
    <row r="39" spans="1:7" ht="12.75" customHeight="1" x14ac:dyDescent="0.2">
      <c r="A39" s="255"/>
      <c r="B39" s="198"/>
      <c r="C39" s="296"/>
      <c r="D39" s="297"/>
      <c r="E39" s="79" t="s">
        <v>100</v>
      </c>
      <c r="F39" s="66">
        <f>'Прил 7 Перечень мероприятий'!I25</f>
        <v>1165.0999999999999</v>
      </c>
      <c r="G39" s="211"/>
    </row>
    <row r="40" spans="1:7" ht="12.75" customHeight="1" x14ac:dyDescent="0.2">
      <c r="A40" s="255"/>
      <c r="B40" s="198"/>
      <c r="C40" s="296"/>
      <c r="D40" s="297"/>
      <c r="E40" s="79" t="s">
        <v>101</v>
      </c>
      <c r="F40" s="66">
        <f>'Прил 7 Перечень мероприятий'!J25</f>
        <v>1165.0999999999999</v>
      </c>
      <c r="G40" s="211"/>
    </row>
    <row r="41" spans="1:7" ht="12.75" customHeight="1" x14ac:dyDescent="0.2">
      <c r="A41" s="255"/>
      <c r="B41" s="198"/>
      <c r="C41" s="296"/>
      <c r="D41" s="297"/>
      <c r="E41" s="79" t="s">
        <v>102</v>
      </c>
      <c r="F41" s="66">
        <f>'Прил 7 Перечень мероприятий'!K25</f>
        <v>1165.0999999999999</v>
      </c>
      <c r="G41" s="211"/>
    </row>
    <row r="42" spans="1:7" ht="12" customHeight="1" x14ac:dyDescent="0.2">
      <c r="A42" s="254" t="s">
        <v>256</v>
      </c>
      <c r="B42" s="198" t="s">
        <v>168</v>
      </c>
      <c r="C42" s="269" t="s">
        <v>362</v>
      </c>
      <c r="D42" s="270"/>
      <c r="E42" s="83" t="s">
        <v>53</v>
      </c>
      <c r="F42" s="126">
        <f>SUM(F43:F47)</f>
        <v>12843.8</v>
      </c>
      <c r="G42" s="211"/>
    </row>
    <row r="43" spans="1:7" ht="23.25" customHeight="1" x14ac:dyDescent="0.2">
      <c r="A43" s="255"/>
      <c r="B43" s="198"/>
      <c r="C43" s="271"/>
      <c r="D43" s="272"/>
      <c r="E43" s="82" t="s">
        <v>4</v>
      </c>
      <c r="F43" s="66">
        <f>'Прил 7 Перечень мероприятий'!G27</f>
        <v>1958.2</v>
      </c>
      <c r="G43" s="211"/>
    </row>
    <row r="44" spans="1:7" ht="17.25" customHeight="1" x14ac:dyDescent="0.2">
      <c r="A44" s="255"/>
      <c r="B44" s="198"/>
      <c r="C44" s="271"/>
      <c r="D44" s="272"/>
      <c r="E44" s="82" t="s">
        <v>52</v>
      </c>
      <c r="F44" s="66">
        <f>'Прил 7 Перечень мероприятий'!H27</f>
        <v>2721.4</v>
      </c>
      <c r="G44" s="211"/>
    </row>
    <row r="45" spans="1:7" ht="18" customHeight="1" x14ac:dyDescent="0.2">
      <c r="A45" s="255"/>
      <c r="B45" s="198"/>
      <c r="C45" s="271"/>
      <c r="D45" s="272"/>
      <c r="E45" s="82" t="s">
        <v>100</v>
      </c>
      <c r="F45" s="66">
        <f>'Прил 7 Перечень мероприятий'!I27</f>
        <v>2721.4</v>
      </c>
      <c r="G45" s="211"/>
    </row>
    <row r="46" spans="1:7" ht="27.75" customHeight="1" x14ac:dyDescent="0.2">
      <c r="A46" s="255"/>
      <c r="B46" s="198"/>
      <c r="C46" s="271"/>
      <c r="D46" s="272"/>
      <c r="E46" s="82" t="s">
        <v>101</v>
      </c>
      <c r="F46" s="66">
        <f>'Прил 7 Перечень мероприятий'!J27</f>
        <v>2721.4</v>
      </c>
      <c r="G46" s="211"/>
    </row>
    <row r="47" spans="1:7" ht="31.5" customHeight="1" x14ac:dyDescent="0.2">
      <c r="A47" s="255"/>
      <c r="B47" s="198"/>
      <c r="C47" s="271"/>
      <c r="D47" s="272"/>
      <c r="E47" s="82" t="s">
        <v>102</v>
      </c>
      <c r="F47" s="66">
        <f>'Прил 7 Перечень мероприятий'!K27</f>
        <v>2721.4</v>
      </c>
      <c r="G47" s="211"/>
    </row>
    <row r="48" spans="1:7" ht="16.5" customHeight="1" x14ac:dyDescent="0.2">
      <c r="A48" s="254" t="s">
        <v>257</v>
      </c>
      <c r="B48" s="198" t="s">
        <v>168</v>
      </c>
      <c r="C48" s="269" t="s">
        <v>324</v>
      </c>
      <c r="D48" s="270"/>
      <c r="E48" s="83" t="s">
        <v>53</v>
      </c>
      <c r="F48" s="126">
        <f>SUM(F49:F53)</f>
        <v>879.96755000000007</v>
      </c>
      <c r="G48" s="211"/>
    </row>
    <row r="49" spans="1:7" ht="16.5" customHeight="1" x14ac:dyDescent="0.2">
      <c r="A49" s="255"/>
      <c r="B49" s="198"/>
      <c r="C49" s="271"/>
      <c r="D49" s="272"/>
      <c r="E49" s="82" t="s">
        <v>4</v>
      </c>
      <c r="F49" s="66">
        <f>'Прил 7 Перечень мероприятий'!G29</f>
        <v>879.96755000000007</v>
      </c>
      <c r="G49" s="211"/>
    </row>
    <row r="50" spans="1:7" ht="27" customHeight="1" x14ac:dyDescent="0.2">
      <c r="A50" s="255"/>
      <c r="B50" s="198"/>
      <c r="C50" s="271"/>
      <c r="D50" s="272"/>
      <c r="E50" s="82" t="s">
        <v>52</v>
      </c>
      <c r="F50" s="66">
        <f>'Прил 7 Перечень мероприятий'!H29</f>
        <v>0</v>
      </c>
      <c r="G50" s="211"/>
    </row>
    <row r="51" spans="1:7" ht="16.5" customHeight="1" x14ac:dyDescent="0.2">
      <c r="A51" s="255"/>
      <c r="B51" s="198"/>
      <c r="C51" s="271"/>
      <c r="D51" s="272"/>
      <c r="E51" s="82" t="s">
        <v>100</v>
      </c>
      <c r="F51" s="66">
        <f>'Прил 7 Перечень мероприятий'!I29</f>
        <v>0</v>
      </c>
      <c r="G51" s="211"/>
    </row>
    <row r="52" spans="1:7" ht="25.5" customHeight="1" x14ac:dyDescent="0.2">
      <c r="A52" s="255"/>
      <c r="B52" s="198"/>
      <c r="C52" s="271"/>
      <c r="D52" s="272"/>
      <c r="E52" s="82" t="s">
        <v>101</v>
      </c>
      <c r="F52" s="66">
        <f>'Прил 7 Перечень мероприятий'!J29</f>
        <v>0</v>
      </c>
      <c r="G52" s="211"/>
    </row>
    <row r="53" spans="1:7" ht="66" customHeight="1" x14ac:dyDescent="0.2">
      <c r="A53" s="255"/>
      <c r="B53" s="198"/>
      <c r="C53" s="271"/>
      <c r="D53" s="272"/>
      <c r="E53" s="82" t="s">
        <v>102</v>
      </c>
      <c r="F53" s="66">
        <f>'Прил 7 Перечень мероприятий'!K29</f>
        <v>0</v>
      </c>
      <c r="G53" s="211"/>
    </row>
    <row r="54" spans="1:7" ht="30.75" customHeight="1" x14ac:dyDescent="0.2">
      <c r="A54" s="254" t="s">
        <v>258</v>
      </c>
      <c r="B54" s="198" t="s">
        <v>168</v>
      </c>
      <c r="C54" s="269" t="s">
        <v>363</v>
      </c>
      <c r="D54" s="270"/>
      <c r="E54" s="83" t="s">
        <v>53</v>
      </c>
      <c r="F54" s="126">
        <f>SUM(F55:F59)</f>
        <v>26526.1</v>
      </c>
      <c r="G54" s="211"/>
    </row>
    <row r="55" spans="1:7" ht="20.25" customHeight="1" x14ac:dyDescent="0.2">
      <c r="A55" s="255"/>
      <c r="B55" s="198"/>
      <c r="C55" s="271"/>
      <c r="D55" s="272"/>
      <c r="E55" s="82" t="s">
        <v>4</v>
      </c>
      <c r="F55" s="66">
        <f>'Прил 7 Перечень мероприятий'!G31</f>
        <v>846.1</v>
      </c>
      <c r="G55" s="211"/>
    </row>
    <row r="56" spans="1:7" ht="14.25" customHeight="1" x14ac:dyDescent="0.2">
      <c r="A56" s="255"/>
      <c r="B56" s="198"/>
      <c r="C56" s="271"/>
      <c r="D56" s="272"/>
      <c r="E56" s="82" t="s">
        <v>52</v>
      </c>
      <c r="F56" s="66">
        <f>'Прил 7 Перечень мероприятий'!H31</f>
        <v>6420</v>
      </c>
      <c r="G56" s="211"/>
    </row>
    <row r="57" spans="1:7" ht="14.25" customHeight="1" x14ac:dyDescent="0.2">
      <c r="A57" s="255"/>
      <c r="B57" s="198"/>
      <c r="C57" s="271"/>
      <c r="D57" s="272"/>
      <c r="E57" s="82" t="s">
        <v>100</v>
      </c>
      <c r="F57" s="66">
        <f>'Прил 7 Перечень мероприятий'!I31</f>
        <v>6420</v>
      </c>
      <c r="G57" s="211"/>
    </row>
    <row r="58" spans="1:7" ht="14.25" customHeight="1" x14ac:dyDescent="0.2">
      <c r="A58" s="255"/>
      <c r="B58" s="198"/>
      <c r="C58" s="271"/>
      <c r="D58" s="272"/>
      <c r="E58" s="82" t="s">
        <v>101</v>
      </c>
      <c r="F58" s="66">
        <f>'Прил 7 Перечень мероприятий'!J31</f>
        <v>6420</v>
      </c>
      <c r="G58" s="211"/>
    </row>
    <row r="59" spans="1:7" ht="32.25" customHeight="1" x14ac:dyDescent="0.2">
      <c r="A59" s="255"/>
      <c r="B59" s="198"/>
      <c r="C59" s="271"/>
      <c r="D59" s="272"/>
      <c r="E59" s="82" t="s">
        <v>102</v>
      </c>
      <c r="F59" s="66">
        <f>'Прил 7 Перечень мероприятий'!K31</f>
        <v>6420</v>
      </c>
      <c r="G59" s="211"/>
    </row>
    <row r="60" spans="1:7" ht="12.75" customHeight="1" x14ac:dyDescent="0.2">
      <c r="A60" s="254" t="s">
        <v>259</v>
      </c>
      <c r="B60" s="198" t="s">
        <v>168</v>
      </c>
      <c r="C60" s="269" t="s">
        <v>281</v>
      </c>
      <c r="D60" s="270"/>
      <c r="E60" s="80" t="s">
        <v>53</v>
      </c>
      <c r="F60" s="126">
        <f>SUM(F61:F65)</f>
        <v>0</v>
      </c>
      <c r="G60" s="211"/>
    </row>
    <row r="61" spans="1:7" ht="12.75" customHeight="1" x14ac:dyDescent="0.2">
      <c r="A61" s="255"/>
      <c r="B61" s="198"/>
      <c r="C61" s="271"/>
      <c r="D61" s="272"/>
      <c r="E61" s="79" t="s">
        <v>4</v>
      </c>
      <c r="F61" s="66">
        <f>'Прил 7 Перечень мероприятий'!G33</f>
        <v>0</v>
      </c>
      <c r="G61" s="211"/>
    </row>
    <row r="62" spans="1:7" ht="12.75" customHeight="1" x14ac:dyDescent="0.2">
      <c r="A62" s="255"/>
      <c r="B62" s="198"/>
      <c r="C62" s="271"/>
      <c r="D62" s="272"/>
      <c r="E62" s="79" t="s">
        <v>52</v>
      </c>
      <c r="F62" s="66">
        <f>'Прил 7 Перечень мероприятий'!H33</f>
        <v>0</v>
      </c>
      <c r="G62" s="211"/>
    </row>
    <row r="63" spans="1:7" ht="12.75" customHeight="1" x14ac:dyDescent="0.2">
      <c r="A63" s="255"/>
      <c r="B63" s="198"/>
      <c r="C63" s="271"/>
      <c r="D63" s="272"/>
      <c r="E63" s="79" t="s">
        <v>100</v>
      </c>
      <c r="F63" s="66">
        <f>'Прил 7 Перечень мероприятий'!I33</f>
        <v>0</v>
      </c>
      <c r="G63" s="211"/>
    </row>
    <row r="64" spans="1:7" ht="12.75" customHeight="1" x14ac:dyDescent="0.2">
      <c r="A64" s="255"/>
      <c r="B64" s="198"/>
      <c r="C64" s="271"/>
      <c r="D64" s="272"/>
      <c r="E64" s="79" t="s">
        <v>101</v>
      </c>
      <c r="F64" s="66">
        <f>'Прил 7 Перечень мероприятий'!J33</f>
        <v>0</v>
      </c>
      <c r="G64" s="211"/>
    </row>
    <row r="65" spans="1:7" ht="12.75" customHeight="1" x14ac:dyDescent="0.2">
      <c r="A65" s="255"/>
      <c r="B65" s="198"/>
      <c r="C65" s="271"/>
      <c r="D65" s="272"/>
      <c r="E65" s="79" t="s">
        <v>102</v>
      </c>
      <c r="F65" s="66">
        <f>'Прил 7 Перечень мероприятий'!K33</f>
        <v>0</v>
      </c>
      <c r="G65" s="211"/>
    </row>
    <row r="66" spans="1:7" ht="14.25" customHeight="1" x14ac:dyDescent="0.2">
      <c r="A66" s="254" t="s">
        <v>260</v>
      </c>
      <c r="B66" s="198" t="s">
        <v>168</v>
      </c>
      <c r="C66" s="269" t="s">
        <v>316</v>
      </c>
      <c r="D66" s="270"/>
      <c r="E66" s="80" t="s">
        <v>53</v>
      </c>
      <c r="F66" s="126">
        <f>SUM(F67:F71)</f>
        <v>2296.5680000000002</v>
      </c>
      <c r="G66" s="211"/>
    </row>
    <row r="67" spans="1:7" ht="14.25" customHeight="1" x14ac:dyDescent="0.2">
      <c r="A67" s="255"/>
      <c r="B67" s="198"/>
      <c r="C67" s="271"/>
      <c r="D67" s="272"/>
      <c r="E67" s="79" t="s">
        <v>4</v>
      </c>
      <c r="F67" s="66">
        <f>'Прил 7 Перечень мероприятий'!G35</f>
        <v>56.567999999999998</v>
      </c>
      <c r="G67" s="211"/>
    </row>
    <row r="68" spans="1:7" ht="14.25" customHeight="1" x14ac:dyDescent="0.2">
      <c r="A68" s="255"/>
      <c r="B68" s="198"/>
      <c r="C68" s="271"/>
      <c r="D68" s="272"/>
      <c r="E68" s="79" t="s">
        <v>52</v>
      </c>
      <c r="F68" s="66">
        <f>'Прил 7 Перечень мероприятий'!H35</f>
        <v>560</v>
      </c>
      <c r="G68" s="211"/>
    </row>
    <row r="69" spans="1:7" ht="14.25" customHeight="1" x14ac:dyDescent="0.2">
      <c r="A69" s="255"/>
      <c r="B69" s="198"/>
      <c r="C69" s="271"/>
      <c r="D69" s="272"/>
      <c r="E69" s="79" t="s">
        <v>100</v>
      </c>
      <c r="F69" s="66">
        <f>'Прил 7 Перечень мероприятий'!I35</f>
        <v>560</v>
      </c>
      <c r="G69" s="211"/>
    </row>
    <row r="70" spans="1:7" ht="14.25" customHeight="1" x14ac:dyDescent="0.2">
      <c r="A70" s="255"/>
      <c r="B70" s="198"/>
      <c r="C70" s="271"/>
      <c r="D70" s="272"/>
      <c r="E70" s="79" t="s">
        <v>101</v>
      </c>
      <c r="F70" s="66">
        <f>'Прил 7 Перечень мероприятий'!J35</f>
        <v>560</v>
      </c>
      <c r="G70" s="211"/>
    </row>
    <row r="71" spans="1:7" ht="14.25" customHeight="1" x14ac:dyDescent="0.2">
      <c r="A71" s="255"/>
      <c r="B71" s="198"/>
      <c r="C71" s="271"/>
      <c r="D71" s="272"/>
      <c r="E71" s="79" t="s">
        <v>102</v>
      </c>
      <c r="F71" s="66">
        <f>'Прил 7 Перечень мероприятий'!K35</f>
        <v>560</v>
      </c>
      <c r="G71" s="211"/>
    </row>
    <row r="72" spans="1:7" ht="15" customHeight="1" x14ac:dyDescent="0.2">
      <c r="A72" s="254" t="s">
        <v>261</v>
      </c>
      <c r="B72" s="198" t="s">
        <v>168</v>
      </c>
      <c r="C72" s="269" t="s">
        <v>308</v>
      </c>
      <c r="D72" s="270"/>
      <c r="E72" s="80" t="s">
        <v>53</v>
      </c>
      <c r="F72" s="126">
        <f>SUM(F73:F77)</f>
        <v>2200</v>
      </c>
      <c r="G72" s="211"/>
    </row>
    <row r="73" spans="1:7" ht="15" customHeight="1" x14ac:dyDescent="0.2">
      <c r="A73" s="255"/>
      <c r="B73" s="198"/>
      <c r="C73" s="271"/>
      <c r="D73" s="272"/>
      <c r="E73" s="79" t="s">
        <v>4</v>
      </c>
      <c r="F73" s="66">
        <f>'Прил 7 Перечень мероприятий'!G37</f>
        <v>200</v>
      </c>
      <c r="G73" s="211"/>
    </row>
    <row r="74" spans="1:7" ht="15" customHeight="1" x14ac:dyDescent="0.2">
      <c r="A74" s="255"/>
      <c r="B74" s="198"/>
      <c r="C74" s="271"/>
      <c r="D74" s="272"/>
      <c r="E74" s="79" t="s">
        <v>52</v>
      </c>
      <c r="F74" s="66">
        <f>'Прил 7 Перечень мероприятий'!H37</f>
        <v>500</v>
      </c>
      <c r="G74" s="211"/>
    </row>
    <row r="75" spans="1:7" ht="15" customHeight="1" x14ac:dyDescent="0.2">
      <c r="A75" s="255"/>
      <c r="B75" s="198"/>
      <c r="C75" s="271"/>
      <c r="D75" s="272"/>
      <c r="E75" s="79" t="s">
        <v>100</v>
      </c>
      <c r="F75" s="66">
        <f>'Прил 7 Перечень мероприятий'!I37</f>
        <v>500</v>
      </c>
      <c r="G75" s="211"/>
    </row>
    <row r="76" spans="1:7" ht="15" customHeight="1" x14ac:dyDescent="0.2">
      <c r="A76" s="255"/>
      <c r="B76" s="198"/>
      <c r="C76" s="271"/>
      <c r="D76" s="272"/>
      <c r="E76" s="79" t="s">
        <v>101</v>
      </c>
      <c r="F76" s="66">
        <f>'Прил 7 Перечень мероприятий'!J37</f>
        <v>500</v>
      </c>
      <c r="G76" s="211"/>
    </row>
    <row r="77" spans="1:7" ht="15" customHeight="1" x14ac:dyDescent="0.2">
      <c r="A77" s="255"/>
      <c r="B77" s="199"/>
      <c r="C77" s="271"/>
      <c r="D77" s="272"/>
      <c r="E77" s="92" t="s">
        <v>102</v>
      </c>
      <c r="F77" s="144">
        <f>'Прил 7 Перечень мероприятий'!K37</f>
        <v>500</v>
      </c>
      <c r="G77" s="268"/>
    </row>
    <row r="78" spans="1:7" s="95" customFormat="1" ht="13.5" customHeight="1" x14ac:dyDescent="0.2">
      <c r="A78" s="233" t="s">
        <v>223</v>
      </c>
      <c r="B78" s="235" t="s">
        <v>168</v>
      </c>
      <c r="C78" s="110"/>
      <c r="D78" s="228" t="s">
        <v>323</v>
      </c>
      <c r="E78" s="112" t="s">
        <v>53</v>
      </c>
      <c r="F78" s="142">
        <f>SUM(F79:F83)</f>
        <v>194.82329999999999</v>
      </c>
      <c r="G78" s="230"/>
    </row>
    <row r="79" spans="1:7" s="95" customFormat="1" ht="13.5" customHeight="1" x14ac:dyDescent="0.2">
      <c r="A79" s="234"/>
      <c r="B79" s="235"/>
      <c r="C79" s="110"/>
      <c r="D79" s="229"/>
      <c r="E79" s="111" t="s">
        <v>4</v>
      </c>
      <c r="F79" s="145">
        <f>'Прил 7 Перечень мероприятий'!G39</f>
        <v>194.82329999999999</v>
      </c>
      <c r="G79" s="231"/>
    </row>
    <row r="80" spans="1:7" s="95" customFormat="1" ht="13.5" customHeight="1" x14ac:dyDescent="0.2">
      <c r="A80" s="234"/>
      <c r="B80" s="235"/>
      <c r="C80" s="110"/>
      <c r="D80" s="229"/>
      <c r="E80" s="111" t="s">
        <v>52</v>
      </c>
      <c r="F80" s="145">
        <f>'Прил 7 Перечень мероприятий'!H39</f>
        <v>0</v>
      </c>
      <c r="G80" s="231"/>
    </row>
    <row r="81" spans="1:7" s="95" customFormat="1" ht="13.5" customHeight="1" x14ac:dyDescent="0.2">
      <c r="A81" s="234"/>
      <c r="B81" s="235"/>
      <c r="C81" s="110"/>
      <c r="D81" s="229"/>
      <c r="E81" s="111" t="s">
        <v>100</v>
      </c>
      <c r="F81" s="145">
        <f>'Прил 7 Перечень мероприятий'!I39</f>
        <v>0</v>
      </c>
      <c r="G81" s="231"/>
    </row>
    <row r="82" spans="1:7" s="95" customFormat="1" ht="13.5" customHeight="1" x14ac:dyDescent="0.2">
      <c r="A82" s="234"/>
      <c r="B82" s="235"/>
      <c r="C82" s="110"/>
      <c r="D82" s="229"/>
      <c r="E82" s="111" t="s">
        <v>101</v>
      </c>
      <c r="F82" s="145">
        <f>'Прил 7 Перечень мероприятий'!J39</f>
        <v>0</v>
      </c>
      <c r="G82" s="231"/>
    </row>
    <row r="83" spans="1:7" s="95" customFormat="1" ht="13.5" customHeight="1" x14ac:dyDescent="0.2">
      <c r="A83" s="234"/>
      <c r="B83" s="230"/>
      <c r="C83" s="110"/>
      <c r="D83" s="229"/>
      <c r="E83" s="109" t="s">
        <v>102</v>
      </c>
      <c r="F83" s="145">
        <f>'Прил 7 Перечень мероприятий'!K39</f>
        <v>0</v>
      </c>
      <c r="G83" s="232"/>
    </row>
    <row r="84" spans="1:7" s="95" customFormat="1" ht="33" customHeight="1" x14ac:dyDescent="0.2">
      <c r="A84" s="233" t="s">
        <v>286</v>
      </c>
      <c r="B84" s="235" t="s">
        <v>168</v>
      </c>
      <c r="C84" s="110"/>
      <c r="D84" s="228" t="s">
        <v>291</v>
      </c>
      <c r="E84" s="112" t="s">
        <v>53</v>
      </c>
      <c r="F84" s="142">
        <f>SUM(F85:F89)</f>
        <v>99.5</v>
      </c>
      <c r="G84" s="230"/>
    </row>
    <row r="85" spans="1:7" s="95" customFormat="1" ht="33" customHeight="1" x14ac:dyDescent="0.2">
      <c r="A85" s="234"/>
      <c r="B85" s="235"/>
      <c r="C85" s="110"/>
      <c r="D85" s="229"/>
      <c r="E85" s="111" t="s">
        <v>4</v>
      </c>
      <c r="F85" s="145">
        <f>'Прил 7 Перечень мероприятий'!G41</f>
        <v>99.5</v>
      </c>
      <c r="G85" s="231"/>
    </row>
    <row r="86" spans="1:7" s="95" customFormat="1" ht="33" customHeight="1" x14ac:dyDescent="0.2">
      <c r="A86" s="234"/>
      <c r="B86" s="235"/>
      <c r="C86" s="110"/>
      <c r="D86" s="229"/>
      <c r="E86" s="111" t="s">
        <v>52</v>
      </c>
      <c r="F86" s="145">
        <v>0</v>
      </c>
      <c r="G86" s="231"/>
    </row>
    <row r="87" spans="1:7" s="95" customFormat="1" ht="33" customHeight="1" x14ac:dyDescent="0.2">
      <c r="A87" s="234"/>
      <c r="B87" s="235"/>
      <c r="C87" s="110"/>
      <c r="D87" s="229"/>
      <c r="E87" s="111" t="s">
        <v>100</v>
      </c>
      <c r="F87" s="145">
        <v>0</v>
      </c>
      <c r="G87" s="231"/>
    </row>
    <row r="88" spans="1:7" s="95" customFormat="1" ht="33" customHeight="1" x14ac:dyDescent="0.2">
      <c r="A88" s="234"/>
      <c r="B88" s="235"/>
      <c r="C88" s="110"/>
      <c r="D88" s="229"/>
      <c r="E88" s="111" t="s">
        <v>101</v>
      </c>
      <c r="F88" s="145">
        <v>0</v>
      </c>
      <c r="G88" s="231"/>
    </row>
    <row r="89" spans="1:7" s="95" customFormat="1" ht="33" customHeight="1" x14ac:dyDescent="0.2">
      <c r="A89" s="234"/>
      <c r="B89" s="230"/>
      <c r="C89" s="110"/>
      <c r="D89" s="229"/>
      <c r="E89" s="109" t="s">
        <v>102</v>
      </c>
      <c r="F89" s="145">
        <v>0</v>
      </c>
      <c r="G89" s="232"/>
    </row>
    <row r="90" spans="1:7" s="95" customFormat="1" ht="12.75" customHeight="1" x14ac:dyDescent="0.2">
      <c r="A90" s="233" t="s">
        <v>287</v>
      </c>
      <c r="B90" s="235" t="s">
        <v>168</v>
      </c>
      <c r="C90" s="68"/>
      <c r="D90" s="228" t="s">
        <v>290</v>
      </c>
      <c r="E90" s="81" t="s">
        <v>53</v>
      </c>
      <c r="F90" s="142">
        <f>SUM(F91:F95)</f>
        <v>21.726299999999998</v>
      </c>
      <c r="G90" s="230"/>
    </row>
    <row r="91" spans="1:7" s="95" customFormat="1" ht="12.75" customHeight="1" x14ac:dyDescent="0.2">
      <c r="A91" s="234"/>
      <c r="B91" s="235"/>
      <c r="C91" s="68"/>
      <c r="D91" s="229"/>
      <c r="E91" s="67" t="s">
        <v>4</v>
      </c>
      <c r="F91" s="145">
        <f>'Прил 7 Перечень мероприятий'!G43</f>
        <v>21.726299999999998</v>
      </c>
      <c r="G91" s="231"/>
    </row>
    <row r="92" spans="1:7" s="95" customFormat="1" ht="12.75" customHeight="1" x14ac:dyDescent="0.2">
      <c r="A92" s="234"/>
      <c r="B92" s="235"/>
      <c r="C92" s="68"/>
      <c r="D92" s="229"/>
      <c r="E92" s="67" t="s">
        <v>52</v>
      </c>
      <c r="F92" s="145">
        <f>'Прил 7 Перечень мероприятий'!H43</f>
        <v>0</v>
      </c>
      <c r="G92" s="231"/>
    </row>
    <row r="93" spans="1:7" s="95" customFormat="1" ht="12.75" customHeight="1" x14ac:dyDescent="0.2">
      <c r="A93" s="234"/>
      <c r="B93" s="235"/>
      <c r="C93" s="68"/>
      <c r="D93" s="229"/>
      <c r="E93" s="67" t="s">
        <v>100</v>
      </c>
      <c r="F93" s="145">
        <f>'Прил 7 Перечень мероприятий'!I43</f>
        <v>0</v>
      </c>
      <c r="G93" s="231"/>
    </row>
    <row r="94" spans="1:7" s="95" customFormat="1" ht="12.75" customHeight="1" x14ac:dyDescent="0.2">
      <c r="A94" s="234"/>
      <c r="B94" s="235"/>
      <c r="C94" s="68"/>
      <c r="D94" s="229"/>
      <c r="E94" s="67" t="s">
        <v>101</v>
      </c>
      <c r="F94" s="145">
        <f>'Прил 7 Перечень мероприятий'!J43</f>
        <v>0</v>
      </c>
      <c r="G94" s="231"/>
    </row>
    <row r="95" spans="1:7" s="95" customFormat="1" ht="12.75" customHeight="1" x14ac:dyDescent="0.2">
      <c r="A95" s="234"/>
      <c r="B95" s="230"/>
      <c r="C95" s="68"/>
      <c r="D95" s="229"/>
      <c r="E95" s="94" t="s">
        <v>102</v>
      </c>
      <c r="F95" s="145">
        <f>'Прил 7 Перечень мероприятий'!K43</f>
        <v>0</v>
      </c>
      <c r="G95" s="232"/>
    </row>
    <row r="96" spans="1:7" s="95" customFormat="1" ht="14.25" customHeight="1" x14ac:dyDescent="0.2">
      <c r="A96" s="233" t="s">
        <v>164</v>
      </c>
      <c r="B96" s="246" t="s">
        <v>280</v>
      </c>
      <c r="C96" s="277" t="s">
        <v>116</v>
      </c>
      <c r="D96" s="277"/>
      <c r="E96" s="81" t="s">
        <v>53</v>
      </c>
      <c r="F96" s="146">
        <f>F97+F98+F99+F100+F101</f>
        <v>32751.842400000001</v>
      </c>
      <c r="G96" s="290"/>
    </row>
    <row r="97" spans="1:7" s="95" customFormat="1" ht="14.25" customHeight="1" x14ac:dyDescent="0.2">
      <c r="A97" s="234"/>
      <c r="B97" s="246"/>
      <c r="C97" s="277"/>
      <c r="D97" s="277"/>
      <c r="E97" s="67" t="s">
        <v>4</v>
      </c>
      <c r="F97" s="147">
        <f>'Прил 7 Перечень мероприятий'!G46</f>
        <v>32751.842400000001</v>
      </c>
      <c r="G97" s="290"/>
    </row>
    <row r="98" spans="1:7" s="95" customFormat="1" ht="14.25" customHeight="1" x14ac:dyDescent="0.2">
      <c r="A98" s="234"/>
      <c r="B98" s="246"/>
      <c r="C98" s="277"/>
      <c r="D98" s="277"/>
      <c r="E98" s="67" t="s">
        <v>52</v>
      </c>
      <c r="F98" s="145">
        <f>'Прил 7 Перечень мероприятий'!H47</f>
        <v>0</v>
      </c>
      <c r="G98" s="290"/>
    </row>
    <row r="99" spans="1:7" s="95" customFormat="1" ht="14.25" customHeight="1" x14ac:dyDescent="0.2">
      <c r="A99" s="234"/>
      <c r="B99" s="246"/>
      <c r="C99" s="277"/>
      <c r="D99" s="277"/>
      <c r="E99" s="67" t="s">
        <v>100</v>
      </c>
      <c r="F99" s="145">
        <f>'Прил 7 Перечень мероприятий'!I47</f>
        <v>0</v>
      </c>
      <c r="G99" s="290"/>
    </row>
    <row r="100" spans="1:7" s="95" customFormat="1" ht="14.25" customHeight="1" x14ac:dyDescent="0.2">
      <c r="A100" s="234"/>
      <c r="B100" s="246"/>
      <c r="C100" s="277"/>
      <c r="D100" s="277"/>
      <c r="E100" s="67" t="s">
        <v>101</v>
      </c>
      <c r="F100" s="145">
        <f>'Прил 7 Перечень мероприятий'!J47</f>
        <v>0</v>
      </c>
      <c r="G100" s="290"/>
    </row>
    <row r="101" spans="1:7" s="95" customFormat="1" ht="20.25" customHeight="1" x14ac:dyDescent="0.2">
      <c r="A101" s="234"/>
      <c r="B101" s="247"/>
      <c r="C101" s="277"/>
      <c r="D101" s="277"/>
      <c r="E101" s="67" t="s">
        <v>102</v>
      </c>
      <c r="F101" s="145">
        <f>'Прил 7 Перечень мероприятий'!K47</f>
        <v>0</v>
      </c>
      <c r="G101" s="290"/>
    </row>
    <row r="102" spans="1:7" s="95" customFormat="1" ht="11.25" customHeight="1" x14ac:dyDescent="0.2">
      <c r="A102" s="233" t="s">
        <v>204</v>
      </c>
      <c r="B102" s="235" t="s">
        <v>168</v>
      </c>
      <c r="C102" s="68"/>
      <c r="D102" s="230"/>
      <c r="E102" s="81" t="s">
        <v>53</v>
      </c>
      <c r="F102" s="142">
        <f>F103+F104+F105+F106+F107</f>
        <v>0</v>
      </c>
      <c r="G102" s="230"/>
    </row>
    <row r="103" spans="1:7" s="95" customFormat="1" ht="11.25" customHeight="1" x14ac:dyDescent="0.2">
      <c r="A103" s="234"/>
      <c r="B103" s="235"/>
      <c r="C103" s="68"/>
      <c r="D103" s="231"/>
      <c r="E103" s="67" t="s">
        <v>4</v>
      </c>
      <c r="F103" s="145">
        <f>'Прил 7 Перечень мероприятий'!G50</f>
        <v>0</v>
      </c>
      <c r="G103" s="231"/>
    </row>
    <row r="104" spans="1:7" s="95" customFormat="1" ht="11.25" customHeight="1" x14ac:dyDescent="0.2">
      <c r="A104" s="234"/>
      <c r="B104" s="235"/>
      <c r="C104" s="68"/>
      <c r="D104" s="231"/>
      <c r="E104" s="67" t="s">
        <v>52</v>
      </c>
      <c r="F104" s="145">
        <f>'Прил 7 Перечень мероприятий'!H50</f>
        <v>0</v>
      </c>
      <c r="G104" s="231"/>
    </row>
    <row r="105" spans="1:7" s="95" customFormat="1" ht="11.25" customHeight="1" x14ac:dyDescent="0.2">
      <c r="A105" s="234"/>
      <c r="B105" s="235"/>
      <c r="C105" s="68"/>
      <c r="D105" s="231"/>
      <c r="E105" s="67" t="s">
        <v>100</v>
      </c>
      <c r="F105" s="145">
        <f>'Прил 7 Перечень мероприятий'!I50</f>
        <v>0</v>
      </c>
      <c r="G105" s="231"/>
    </row>
    <row r="106" spans="1:7" s="95" customFormat="1" ht="11.25" customHeight="1" x14ac:dyDescent="0.2">
      <c r="A106" s="234"/>
      <c r="B106" s="235"/>
      <c r="C106" s="68"/>
      <c r="D106" s="231"/>
      <c r="E106" s="67" t="s">
        <v>101</v>
      </c>
      <c r="F106" s="145">
        <f>'Прил 7 Перечень мероприятий'!J50</f>
        <v>0</v>
      </c>
      <c r="G106" s="231"/>
    </row>
    <row r="107" spans="1:7" s="95" customFormat="1" ht="11.25" customHeight="1" x14ac:dyDescent="0.2">
      <c r="A107" s="234"/>
      <c r="B107" s="230"/>
      <c r="C107" s="68"/>
      <c r="D107" s="232"/>
      <c r="E107" s="67" t="s">
        <v>102</v>
      </c>
      <c r="F107" s="145">
        <f>'Прил 7 Перечень мероприятий'!K50</f>
        <v>0</v>
      </c>
      <c r="G107" s="232"/>
    </row>
    <row r="108" spans="1:7" s="95" customFormat="1" ht="11.25" customHeight="1" x14ac:dyDescent="0.2">
      <c r="A108" s="289" t="s">
        <v>294</v>
      </c>
      <c r="B108" s="246" t="s">
        <v>168</v>
      </c>
      <c r="C108" s="113"/>
      <c r="D108" s="286" t="s">
        <v>297</v>
      </c>
      <c r="E108" s="81" t="s">
        <v>53</v>
      </c>
      <c r="F108" s="142">
        <f>F109+F110+F111+F112+F113</f>
        <v>799.76240000000007</v>
      </c>
      <c r="G108" s="230"/>
    </row>
    <row r="109" spans="1:7" s="95" customFormat="1" ht="11.25" customHeight="1" x14ac:dyDescent="0.2">
      <c r="A109" s="287"/>
      <c r="B109" s="246"/>
      <c r="C109" s="113"/>
      <c r="D109" s="287"/>
      <c r="E109" s="67" t="s">
        <v>4</v>
      </c>
      <c r="F109" s="145">
        <f>'Прил 7 Перечень мероприятий'!G52</f>
        <v>799.76240000000007</v>
      </c>
      <c r="G109" s="231"/>
    </row>
    <row r="110" spans="1:7" s="95" customFormat="1" ht="11.25" customHeight="1" x14ac:dyDescent="0.2">
      <c r="A110" s="287"/>
      <c r="B110" s="246"/>
      <c r="C110" s="113"/>
      <c r="D110" s="287"/>
      <c r="E110" s="67" t="s">
        <v>52</v>
      </c>
      <c r="F110" s="145">
        <f>'Прил 7 Перечень мероприятий'!H52</f>
        <v>0</v>
      </c>
      <c r="G110" s="231"/>
    </row>
    <row r="111" spans="1:7" s="95" customFormat="1" ht="11.25" customHeight="1" x14ac:dyDescent="0.2">
      <c r="A111" s="287"/>
      <c r="B111" s="246"/>
      <c r="C111" s="113"/>
      <c r="D111" s="287"/>
      <c r="E111" s="67" t="s">
        <v>100</v>
      </c>
      <c r="F111" s="145">
        <f>'Прил 7 Перечень мероприятий'!I52</f>
        <v>0</v>
      </c>
      <c r="G111" s="231"/>
    </row>
    <row r="112" spans="1:7" s="95" customFormat="1" ht="11.25" customHeight="1" x14ac:dyDescent="0.2">
      <c r="A112" s="287"/>
      <c r="B112" s="246"/>
      <c r="C112" s="113"/>
      <c r="D112" s="287"/>
      <c r="E112" s="67" t="s">
        <v>101</v>
      </c>
      <c r="F112" s="145">
        <f>'Прил 7 Перечень мероприятий'!J52</f>
        <v>0</v>
      </c>
      <c r="G112" s="231"/>
    </row>
    <row r="113" spans="1:7" s="95" customFormat="1" ht="11.25" customHeight="1" x14ac:dyDescent="0.2">
      <c r="A113" s="287"/>
      <c r="B113" s="247"/>
      <c r="C113" s="113"/>
      <c r="D113" s="288"/>
      <c r="E113" s="67" t="s">
        <v>102</v>
      </c>
      <c r="F113" s="145">
        <f>'Прил 7 Перечень мероприятий'!K52</f>
        <v>0</v>
      </c>
      <c r="G113" s="232"/>
    </row>
    <row r="114" spans="1:7" s="95" customFormat="1" ht="12" customHeight="1" x14ac:dyDescent="0.2">
      <c r="A114" s="303" t="s">
        <v>302</v>
      </c>
      <c r="B114" s="246" t="s">
        <v>280</v>
      </c>
      <c r="C114" s="68"/>
      <c r="D114" s="286" t="s">
        <v>298</v>
      </c>
      <c r="E114" s="81" t="s">
        <v>53</v>
      </c>
      <c r="F114" s="142">
        <f>F115+F116+F117+F118+F119</f>
        <v>31952.079999999998</v>
      </c>
      <c r="G114" s="230"/>
    </row>
    <row r="115" spans="1:7" s="95" customFormat="1" ht="12" customHeight="1" x14ac:dyDescent="0.2">
      <c r="A115" s="234"/>
      <c r="B115" s="246"/>
      <c r="C115" s="68"/>
      <c r="D115" s="287"/>
      <c r="E115" s="67" t="s">
        <v>4</v>
      </c>
      <c r="F115" s="145">
        <f>'Прил 7 Перечень мероприятий'!G54+'Прил 7 Перечень мероприятий'!G55</f>
        <v>31952.079999999998</v>
      </c>
      <c r="G115" s="231"/>
    </row>
    <row r="116" spans="1:7" s="95" customFormat="1" ht="12" customHeight="1" x14ac:dyDescent="0.2">
      <c r="A116" s="234"/>
      <c r="B116" s="246"/>
      <c r="C116" s="68"/>
      <c r="D116" s="287"/>
      <c r="E116" s="67" t="s">
        <v>52</v>
      </c>
      <c r="F116" s="145">
        <f>'Прил 7 Перечень мероприятий'!H55</f>
        <v>0</v>
      </c>
      <c r="G116" s="231"/>
    </row>
    <row r="117" spans="1:7" s="95" customFormat="1" ht="12" customHeight="1" x14ac:dyDescent="0.2">
      <c r="A117" s="234"/>
      <c r="B117" s="246"/>
      <c r="C117" s="68"/>
      <c r="D117" s="287"/>
      <c r="E117" s="67" t="s">
        <v>100</v>
      </c>
      <c r="F117" s="145">
        <f>'Прил 7 Перечень мероприятий'!I55</f>
        <v>0</v>
      </c>
      <c r="G117" s="231"/>
    </row>
    <row r="118" spans="1:7" s="95" customFormat="1" ht="12" customHeight="1" x14ac:dyDescent="0.2">
      <c r="A118" s="234"/>
      <c r="B118" s="246"/>
      <c r="C118" s="68"/>
      <c r="D118" s="287"/>
      <c r="E118" s="67" t="s">
        <v>101</v>
      </c>
      <c r="F118" s="145">
        <f>'Прил 7 Перечень мероприятий'!J55</f>
        <v>0</v>
      </c>
      <c r="G118" s="231"/>
    </row>
    <row r="119" spans="1:7" s="95" customFormat="1" ht="35.25" customHeight="1" x14ac:dyDescent="0.2">
      <c r="A119" s="234"/>
      <c r="B119" s="247"/>
      <c r="C119" s="68"/>
      <c r="D119" s="288"/>
      <c r="E119" s="67" t="s">
        <v>102</v>
      </c>
      <c r="F119" s="145">
        <f>'Прил 7 Перечень мероприятий'!K55</f>
        <v>0</v>
      </c>
      <c r="G119" s="232"/>
    </row>
    <row r="120" spans="1:7" ht="29.25" customHeight="1" x14ac:dyDescent="0.2">
      <c r="A120" s="265" t="s">
        <v>82</v>
      </c>
      <c r="B120" s="265"/>
      <c r="C120" s="265"/>
      <c r="D120" s="265"/>
      <c r="E120" s="265"/>
      <c r="F120" s="265"/>
      <c r="G120" s="265"/>
    </row>
    <row r="121" spans="1:7" ht="14.25" customHeight="1" x14ac:dyDescent="0.2">
      <c r="A121" s="280" t="s">
        <v>167</v>
      </c>
      <c r="B121" s="281"/>
      <c r="C121" s="241"/>
      <c r="D121" s="241"/>
      <c r="E121" s="284"/>
      <c r="F121" s="278"/>
      <c r="G121" s="211"/>
    </row>
    <row r="122" spans="1:7" x14ac:dyDescent="0.2">
      <c r="A122" s="282"/>
      <c r="B122" s="283"/>
      <c r="C122" s="241"/>
      <c r="D122" s="241"/>
      <c r="E122" s="285"/>
      <c r="F122" s="279"/>
      <c r="G122" s="211"/>
    </row>
    <row r="123" spans="1:7" x14ac:dyDescent="0.2">
      <c r="A123" s="282"/>
      <c r="B123" s="283"/>
      <c r="C123" s="241"/>
      <c r="D123" s="241"/>
      <c r="E123" s="285"/>
      <c r="F123" s="279"/>
      <c r="G123" s="211"/>
    </row>
    <row r="124" spans="1:7" ht="5.25" customHeight="1" x14ac:dyDescent="0.2">
      <c r="A124" s="282"/>
      <c r="B124" s="283"/>
      <c r="C124" s="241"/>
      <c r="D124" s="241"/>
      <c r="E124" s="285"/>
      <c r="F124" s="279"/>
      <c r="G124" s="211"/>
    </row>
    <row r="125" spans="1:7" ht="1.5" customHeight="1" x14ac:dyDescent="0.2">
      <c r="A125" s="282"/>
      <c r="B125" s="283"/>
      <c r="C125" s="241"/>
      <c r="D125" s="241"/>
      <c r="E125" s="285"/>
      <c r="F125" s="279"/>
      <c r="G125" s="211"/>
    </row>
    <row r="126" spans="1:7" ht="18" customHeight="1" x14ac:dyDescent="0.2">
      <c r="A126" s="256" t="s">
        <v>244</v>
      </c>
      <c r="B126" s="198" t="s">
        <v>168</v>
      </c>
      <c r="C126" s="248" t="s">
        <v>196</v>
      </c>
      <c r="D126" s="249"/>
      <c r="E126" s="80" t="s">
        <v>53</v>
      </c>
      <c r="F126" s="126">
        <f>SUM(F127:F131)</f>
        <v>133827.6</v>
      </c>
      <c r="G126" s="211"/>
    </row>
    <row r="127" spans="1:7" ht="11.25" customHeight="1" x14ac:dyDescent="0.2">
      <c r="A127" s="255"/>
      <c r="B127" s="198"/>
      <c r="C127" s="250"/>
      <c r="D127" s="251"/>
      <c r="E127" s="79" t="s">
        <v>4</v>
      </c>
      <c r="F127" s="66">
        <f>'Прил 7 Перечень мероприятий'!G65</f>
        <v>25761.599999999999</v>
      </c>
      <c r="G127" s="211"/>
    </row>
    <row r="128" spans="1:7" ht="11.25" customHeight="1" x14ac:dyDescent="0.2">
      <c r="A128" s="255"/>
      <c r="B128" s="198"/>
      <c r="C128" s="250"/>
      <c r="D128" s="251"/>
      <c r="E128" s="79" t="s">
        <v>52</v>
      </c>
      <c r="F128" s="66">
        <f>'Прил 7 Перечень мероприятий'!H65</f>
        <v>27016.5</v>
      </c>
      <c r="G128" s="211"/>
    </row>
    <row r="129" spans="1:7" ht="11.25" customHeight="1" x14ac:dyDescent="0.2">
      <c r="A129" s="255"/>
      <c r="B129" s="198"/>
      <c r="C129" s="250"/>
      <c r="D129" s="251"/>
      <c r="E129" s="79" t="s">
        <v>100</v>
      </c>
      <c r="F129" s="66">
        <f>'Прил 7 Перечень мероприятий'!I65</f>
        <v>27016.5</v>
      </c>
      <c r="G129" s="211"/>
    </row>
    <row r="130" spans="1:7" ht="11.25" customHeight="1" x14ac:dyDescent="0.2">
      <c r="A130" s="255"/>
      <c r="B130" s="198"/>
      <c r="C130" s="250"/>
      <c r="D130" s="251"/>
      <c r="E130" s="79" t="s">
        <v>101</v>
      </c>
      <c r="F130" s="66">
        <f>'Прил 7 Перечень мероприятий'!J65</f>
        <v>27016.5</v>
      </c>
      <c r="G130" s="211"/>
    </row>
    <row r="131" spans="1:7" ht="11.25" customHeight="1" x14ac:dyDescent="0.2">
      <c r="A131" s="255"/>
      <c r="B131" s="198"/>
      <c r="C131" s="250"/>
      <c r="D131" s="251"/>
      <c r="E131" s="79" t="s">
        <v>102</v>
      </c>
      <c r="F131" s="66">
        <f>'Прил 7 Перечень мероприятий'!K65</f>
        <v>27016.5</v>
      </c>
      <c r="G131" s="211"/>
    </row>
    <row r="132" spans="1:7" ht="19.5" customHeight="1" x14ac:dyDescent="0.2">
      <c r="A132" s="254" t="s">
        <v>262</v>
      </c>
      <c r="B132" s="198" t="s">
        <v>168</v>
      </c>
      <c r="C132" s="258" t="s">
        <v>361</v>
      </c>
      <c r="D132" s="259"/>
      <c r="E132" s="80" t="s">
        <v>53</v>
      </c>
      <c r="F132" s="126">
        <f>SUM(F133:F137)</f>
        <v>4523.5</v>
      </c>
      <c r="G132" s="211"/>
    </row>
    <row r="133" spans="1:7" ht="13.5" customHeight="1" x14ac:dyDescent="0.2">
      <c r="A133" s="255"/>
      <c r="B133" s="198"/>
      <c r="C133" s="260"/>
      <c r="D133" s="261"/>
      <c r="E133" s="79" t="s">
        <v>4</v>
      </c>
      <c r="F133" s="66">
        <f>'Прил 7 Перечень мероприятий'!G67</f>
        <v>1323.5</v>
      </c>
      <c r="G133" s="211"/>
    </row>
    <row r="134" spans="1:7" ht="13.5" customHeight="1" x14ac:dyDescent="0.2">
      <c r="A134" s="255"/>
      <c r="B134" s="198"/>
      <c r="C134" s="260"/>
      <c r="D134" s="261"/>
      <c r="E134" s="79" t="s">
        <v>52</v>
      </c>
      <c r="F134" s="66">
        <f>'Прил 7 Перечень мероприятий'!H67</f>
        <v>800</v>
      </c>
      <c r="G134" s="211"/>
    </row>
    <row r="135" spans="1:7" ht="13.5" customHeight="1" x14ac:dyDescent="0.2">
      <c r="A135" s="255"/>
      <c r="B135" s="198"/>
      <c r="C135" s="260"/>
      <c r="D135" s="261"/>
      <c r="E135" s="79" t="s">
        <v>100</v>
      </c>
      <c r="F135" s="66">
        <f>'Прил 7 Перечень мероприятий'!I67</f>
        <v>800</v>
      </c>
      <c r="G135" s="211"/>
    </row>
    <row r="136" spans="1:7" ht="13.5" customHeight="1" x14ac:dyDescent="0.2">
      <c r="A136" s="255"/>
      <c r="B136" s="198"/>
      <c r="C136" s="260"/>
      <c r="D136" s="261"/>
      <c r="E136" s="79" t="s">
        <v>101</v>
      </c>
      <c r="F136" s="66">
        <f>'Прил 7 Перечень мероприятий'!J67</f>
        <v>800</v>
      </c>
      <c r="G136" s="211"/>
    </row>
    <row r="137" spans="1:7" ht="7.5" customHeight="1" x14ac:dyDescent="0.2">
      <c r="A137" s="255"/>
      <c r="B137" s="198"/>
      <c r="C137" s="260"/>
      <c r="D137" s="261"/>
      <c r="E137" s="79" t="s">
        <v>102</v>
      </c>
      <c r="F137" s="66">
        <f>'Прил 7 Перечень мероприятий'!K67</f>
        <v>800</v>
      </c>
      <c r="G137" s="211"/>
    </row>
    <row r="138" spans="1:7" ht="11.25" customHeight="1" x14ac:dyDescent="0.2">
      <c r="A138" s="254" t="s">
        <v>263</v>
      </c>
      <c r="B138" s="198" t="s">
        <v>168</v>
      </c>
      <c r="C138" s="248" t="s">
        <v>225</v>
      </c>
      <c r="D138" s="249"/>
      <c r="E138" s="83" t="s">
        <v>53</v>
      </c>
      <c r="F138" s="126">
        <f>SUM(F139:F143)</f>
        <v>376.1</v>
      </c>
      <c r="G138" s="211"/>
    </row>
    <row r="139" spans="1:7" ht="11.25" customHeight="1" x14ac:dyDescent="0.2">
      <c r="A139" s="255"/>
      <c r="B139" s="198"/>
      <c r="C139" s="250"/>
      <c r="D139" s="251"/>
      <c r="E139" s="82" t="s">
        <v>4</v>
      </c>
      <c r="F139" s="66">
        <f>'Прил 7 Перечень мероприятий'!G69</f>
        <v>304.10000000000002</v>
      </c>
      <c r="G139" s="211"/>
    </row>
    <row r="140" spans="1:7" ht="11.25" customHeight="1" x14ac:dyDescent="0.2">
      <c r="A140" s="255"/>
      <c r="B140" s="198"/>
      <c r="C140" s="250"/>
      <c r="D140" s="251"/>
      <c r="E140" s="82" t="s">
        <v>52</v>
      </c>
      <c r="F140" s="66">
        <f>'Прил 7 Перечень мероприятий'!H69</f>
        <v>18</v>
      </c>
      <c r="G140" s="211"/>
    </row>
    <row r="141" spans="1:7" ht="11.25" customHeight="1" x14ac:dyDescent="0.2">
      <c r="A141" s="255"/>
      <c r="B141" s="198"/>
      <c r="C141" s="250"/>
      <c r="D141" s="251"/>
      <c r="E141" s="82" t="s">
        <v>100</v>
      </c>
      <c r="F141" s="66">
        <f>'Прил 7 Перечень мероприятий'!I69</f>
        <v>18</v>
      </c>
      <c r="G141" s="211"/>
    </row>
    <row r="142" spans="1:7" ht="11.25" customHeight="1" x14ac:dyDescent="0.2">
      <c r="A142" s="255"/>
      <c r="B142" s="198"/>
      <c r="C142" s="250"/>
      <c r="D142" s="251"/>
      <c r="E142" s="82" t="s">
        <v>101</v>
      </c>
      <c r="F142" s="66">
        <f>'Прил 7 Перечень мероприятий'!J69</f>
        <v>18</v>
      </c>
      <c r="G142" s="211"/>
    </row>
    <row r="143" spans="1:7" ht="11.25" customHeight="1" x14ac:dyDescent="0.2">
      <c r="A143" s="255"/>
      <c r="B143" s="198"/>
      <c r="C143" s="250"/>
      <c r="D143" s="251"/>
      <c r="E143" s="82" t="s">
        <v>102</v>
      </c>
      <c r="F143" s="66">
        <f>'Прил 7 Перечень мероприятий'!K69</f>
        <v>18</v>
      </c>
      <c r="G143" s="211"/>
    </row>
    <row r="144" spans="1:7" ht="17.25" customHeight="1" x14ac:dyDescent="0.2">
      <c r="A144" s="266" t="s">
        <v>264</v>
      </c>
      <c r="B144" s="198" t="s">
        <v>168</v>
      </c>
      <c r="C144" s="248" t="s">
        <v>306</v>
      </c>
      <c r="D144" s="249"/>
      <c r="E144" s="83" t="s">
        <v>53</v>
      </c>
      <c r="F144" s="126">
        <f>SUM(F145:F149)</f>
        <v>24754.760000000002</v>
      </c>
      <c r="G144" s="211"/>
    </row>
    <row r="145" spans="1:7" ht="17.25" customHeight="1" x14ac:dyDescent="0.2">
      <c r="A145" s="267"/>
      <c r="B145" s="198"/>
      <c r="C145" s="250"/>
      <c r="D145" s="251"/>
      <c r="E145" s="82" t="s">
        <v>4</v>
      </c>
      <c r="F145" s="66">
        <f>'Прил 7 Перечень мероприятий'!G71</f>
        <v>4820.3599999999997</v>
      </c>
      <c r="G145" s="211"/>
    </row>
    <row r="146" spans="1:7" ht="17.25" customHeight="1" x14ac:dyDescent="0.2">
      <c r="A146" s="267"/>
      <c r="B146" s="198"/>
      <c r="C146" s="250"/>
      <c r="D146" s="251"/>
      <c r="E146" s="82" t="s">
        <v>52</v>
      </c>
      <c r="F146" s="66">
        <f>'Прил 7 Перечень мероприятий'!H71</f>
        <v>4983.6000000000004</v>
      </c>
      <c r="G146" s="211"/>
    </row>
    <row r="147" spans="1:7" ht="17.25" customHeight="1" x14ac:dyDescent="0.2">
      <c r="A147" s="267"/>
      <c r="B147" s="198"/>
      <c r="C147" s="250"/>
      <c r="D147" s="251"/>
      <c r="E147" s="82" t="s">
        <v>100</v>
      </c>
      <c r="F147" s="66">
        <f>'Прил 7 Перечень мероприятий'!I71</f>
        <v>4983.6000000000004</v>
      </c>
      <c r="G147" s="211"/>
    </row>
    <row r="148" spans="1:7" ht="17.25" customHeight="1" x14ac:dyDescent="0.2">
      <c r="A148" s="267"/>
      <c r="B148" s="198"/>
      <c r="C148" s="250"/>
      <c r="D148" s="251"/>
      <c r="E148" s="82" t="s">
        <v>101</v>
      </c>
      <c r="F148" s="66">
        <f>'Прил 7 Перечень мероприятий'!J71</f>
        <v>4983.6000000000004</v>
      </c>
      <c r="G148" s="211"/>
    </row>
    <row r="149" spans="1:7" ht="17.25" customHeight="1" x14ac:dyDescent="0.2">
      <c r="A149" s="267"/>
      <c r="B149" s="198"/>
      <c r="C149" s="250"/>
      <c r="D149" s="251"/>
      <c r="E149" s="82" t="s">
        <v>102</v>
      </c>
      <c r="F149" s="66">
        <f>'Прил 7 Перечень мероприятий'!K71</f>
        <v>4983.6000000000004</v>
      </c>
      <c r="G149" s="211"/>
    </row>
    <row r="150" spans="1:7" ht="11.25" customHeight="1" x14ac:dyDescent="0.2">
      <c r="A150" s="254" t="s">
        <v>265</v>
      </c>
      <c r="B150" s="198" t="s">
        <v>168</v>
      </c>
      <c r="C150" s="248" t="s">
        <v>365</v>
      </c>
      <c r="D150" s="249"/>
      <c r="E150" s="83" t="s">
        <v>53</v>
      </c>
      <c r="F150" s="126">
        <f>SUM(F151:F155)</f>
        <v>984.5</v>
      </c>
      <c r="G150" s="211"/>
    </row>
    <row r="151" spans="1:7" ht="11.25" customHeight="1" x14ac:dyDescent="0.2">
      <c r="A151" s="255"/>
      <c r="B151" s="198"/>
      <c r="C151" s="250"/>
      <c r="D151" s="251"/>
      <c r="E151" s="82" t="s">
        <v>4</v>
      </c>
      <c r="F151" s="66">
        <f>'Прил 7 Перечень мероприятий'!G73</f>
        <v>924.5</v>
      </c>
      <c r="G151" s="211"/>
    </row>
    <row r="152" spans="1:7" ht="11.25" customHeight="1" x14ac:dyDescent="0.2">
      <c r="A152" s="255"/>
      <c r="B152" s="198"/>
      <c r="C152" s="250"/>
      <c r="D152" s="251"/>
      <c r="E152" s="82" t="s">
        <v>52</v>
      </c>
      <c r="F152" s="66">
        <f>'Прил 7 Перечень мероприятий'!H73</f>
        <v>15</v>
      </c>
      <c r="G152" s="211"/>
    </row>
    <row r="153" spans="1:7" ht="11.25" customHeight="1" x14ac:dyDescent="0.2">
      <c r="A153" s="255"/>
      <c r="B153" s="198"/>
      <c r="C153" s="250"/>
      <c r="D153" s="251"/>
      <c r="E153" s="82" t="s">
        <v>100</v>
      </c>
      <c r="F153" s="66">
        <f>'Прил 7 Перечень мероприятий'!I73</f>
        <v>15</v>
      </c>
      <c r="G153" s="211"/>
    </row>
    <row r="154" spans="1:7" ht="11.25" customHeight="1" x14ac:dyDescent="0.2">
      <c r="A154" s="255"/>
      <c r="B154" s="198"/>
      <c r="C154" s="250"/>
      <c r="D154" s="251"/>
      <c r="E154" s="82" t="s">
        <v>101</v>
      </c>
      <c r="F154" s="66">
        <f>'Прил 7 Перечень мероприятий'!J73</f>
        <v>15</v>
      </c>
      <c r="G154" s="211"/>
    </row>
    <row r="155" spans="1:7" ht="36.75" customHeight="1" x14ac:dyDescent="0.2">
      <c r="A155" s="255"/>
      <c r="B155" s="198"/>
      <c r="C155" s="250"/>
      <c r="D155" s="251"/>
      <c r="E155" s="82" t="s">
        <v>102</v>
      </c>
      <c r="F155" s="66">
        <f>'Прил 7 Перечень мероприятий'!K73</f>
        <v>15</v>
      </c>
      <c r="G155" s="211"/>
    </row>
    <row r="156" spans="1:7" ht="10.5" customHeight="1" x14ac:dyDescent="0.2">
      <c r="A156" s="254" t="s">
        <v>266</v>
      </c>
      <c r="B156" s="198" t="s">
        <v>168</v>
      </c>
      <c r="C156" s="248" t="s">
        <v>198</v>
      </c>
      <c r="D156" s="249"/>
      <c r="E156" s="83" t="s">
        <v>53</v>
      </c>
      <c r="F156" s="126">
        <f>SUM(F157:F161)</f>
        <v>25</v>
      </c>
      <c r="G156" s="211"/>
    </row>
    <row r="157" spans="1:7" ht="10.5" customHeight="1" x14ac:dyDescent="0.2">
      <c r="A157" s="255"/>
      <c r="B157" s="198"/>
      <c r="C157" s="250"/>
      <c r="D157" s="251"/>
      <c r="E157" s="82" t="s">
        <v>4</v>
      </c>
      <c r="F157" s="66">
        <f>'Прил 7 Перечень мероприятий'!G75</f>
        <v>25</v>
      </c>
      <c r="G157" s="211"/>
    </row>
    <row r="158" spans="1:7" ht="10.5" customHeight="1" x14ac:dyDescent="0.2">
      <c r="A158" s="255"/>
      <c r="B158" s="198"/>
      <c r="C158" s="250"/>
      <c r="D158" s="251"/>
      <c r="E158" s="82" t="s">
        <v>52</v>
      </c>
      <c r="F158" s="66">
        <f>'Прил 7 Перечень мероприятий'!H75</f>
        <v>0</v>
      </c>
      <c r="G158" s="211"/>
    </row>
    <row r="159" spans="1:7" ht="10.5" customHeight="1" x14ac:dyDescent="0.2">
      <c r="A159" s="255"/>
      <c r="B159" s="198"/>
      <c r="C159" s="250"/>
      <c r="D159" s="251"/>
      <c r="E159" s="82" t="s">
        <v>100</v>
      </c>
      <c r="F159" s="66">
        <f>'Прил 7 Перечень мероприятий'!I75</f>
        <v>0</v>
      </c>
      <c r="G159" s="211"/>
    </row>
    <row r="160" spans="1:7" ht="10.5" customHeight="1" x14ac:dyDescent="0.2">
      <c r="A160" s="255"/>
      <c r="B160" s="198"/>
      <c r="C160" s="250"/>
      <c r="D160" s="251"/>
      <c r="E160" s="82" t="s">
        <v>101</v>
      </c>
      <c r="F160" s="66">
        <f>'Прил 7 Перечень мероприятий'!J75</f>
        <v>0</v>
      </c>
      <c r="G160" s="211"/>
    </row>
    <row r="161" spans="1:7" ht="10.5" customHeight="1" x14ac:dyDescent="0.2">
      <c r="A161" s="255"/>
      <c r="B161" s="198"/>
      <c r="C161" s="250"/>
      <c r="D161" s="251"/>
      <c r="E161" s="82" t="s">
        <v>102</v>
      </c>
      <c r="F161" s="66">
        <f>'Прил 7 Перечень мероприятий'!K75</f>
        <v>0</v>
      </c>
      <c r="G161" s="211"/>
    </row>
    <row r="162" spans="1:7" ht="12" customHeight="1" x14ac:dyDescent="0.2">
      <c r="A162" s="254" t="s">
        <v>181</v>
      </c>
      <c r="B162" s="198" t="s">
        <v>168</v>
      </c>
      <c r="C162" s="248" t="s">
        <v>309</v>
      </c>
      <c r="D162" s="249"/>
      <c r="E162" s="80" t="s">
        <v>53</v>
      </c>
      <c r="F162" s="126">
        <f>SUM(F163:F167)</f>
        <v>237.5</v>
      </c>
      <c r="G162" s="211"/>
    </row>
    <row r="163" spans="1:7" ht="12" customHeight="1" x14ac:dyDescent="0.2">
      <c r="A163" s="255"/>
      <c r="B163" s="198"/>
      <c r="C163" s="250"/>
      <c r="D163" s="251"/>
      <c r="E163" s="79" t="s">
        <v>4</v>
      </c>
      <c r="F163" s="66">
        <f>'Прил 7 Перечень мероприятий'!G77</f>
        <v>29.5</v>
      </c>
      <c r="G163" s="211"/>
    </row>
    <row r="164" spans="1:7" ht="12" customHeight="1" x14ac:dyDescent="0.2">
      <c r="A164" s="255"/>
      <c r="B164" s="198"/>
      <c r="C164" s="250"/>
      <c r="D164" s="251"/>
      <c r="E164" s="79" t="s">
        <v>52</v>
      </c>
      <c r="F164" s="66">
        <f>'Прил 7 Перечень мероприятий'!H77</f>
        <v>52</v>
      </c>
      <c r="G164" s="211"/>
    </row>
    <row r="165" spans="1:7" ht="12" customHeight="1" x14ac:dyDescent="0.2">
      <c r="A165" s="255"/>
      <c r="B165" s="198"/>
      <c r="C165" s="250"/>
      <c r="D165" s="251"/>
      <c r="E165" s="79" t="s">
        <v>100</v>
      </c>
      <c r="F165" s="66">
        <f>'Прил 7 Перечень мероприятий'!I77</f>
        <v>52</v>
      </c>
      <c r="G165" s="211"/>
    </row>
    <row r="166" spans="1:7" ht="12" customHeight="1" x14ac:dyDescent="0.2">
      <c r="A166" s="255"/>
      <c r="B166" s="198"/>
      <c r="C166" s="250"/>
      <c r="D166" s="251"/>
      <c r="E166" s="79" t="s">
        <v>101</v>
      </c>
      <c r="F166" s="66">
        <f>'Прил 7 Перечень мероприятий'!J77</f>
        <v>52</v>
      </c>
      <c r="G166" s="211"/>
    </row>
    <row r="167" spans="1:7" ht="16.5" customHeight="1" x14ac:dyDescent="0.2">
      <c r="A167" s="255"/>
      <c r="B167" s="198"/>
      <c r="C167" s="250"/>
      <c r="D167" s="251"/>
      <c r="E167" s="79" t="s">
        <v>102</v>
      </c>
      <c r="F167" s="66">
        <f>'Прил 7 Перечень мероприятий'!K77</f>
        <v>52</v>
      </c>
      <c r="G167" s="211"/>
    </row>
    <row r="168" spans="1:7" ht="12.75" customHeight="1" x14ac:dyDescent="0.2">
      <c r="A168" s="254" t="s">
        <v>278</v>
      </c>
      <c r="B168" s="198" t="s">
        <v>168</v>
      </c>
      <c r="C168" s="248" t="s">
        <v>310</v>
      </c>
      <c r="D168" s="249"/>
      <c r="E168" s="80" t="s">
        <v>53</v>
      </c>
      <c r="F168" s="126">
        <f>SUM(F169:F173)</f>
        <v>200</v>
      </c>
      <c r="G168" s="211"/>
    </row>
    <row r="169" spans="1:7" ht="12.75" customHeight="1" x14ac:dyDescent="0.2">
      <c r="A169" s="255"/>
      <c r="B169" s="198"/>
      <c r="C169" s="250"/>
      <c r="D169" s="251"/>
      <c r="E169" s="79" t="s">
        <v>4</v>
      </c>
      <c r="F169" s="66">
        <f>'Прил 7 Перечень мероприятий'!G79</f>
        <v>80</v>
      </c>
      <c r="G169" s="211"/>
    </row>
    <row r="170" spans="1:7" ht="12.75" customHeight="1" x14ac:dyDescent="0.2">
      <c r="A170" s="255"/>
      <c r="B170" s="198"/>
      <c r="C170" s="250"/>
      <c r="D170" s="251"/>
      <c r="E170" s="79" t="s">
        <v>52</v>
      </c>
      <c r="F170" s="66">
        <f>'Прил 7 Перечень мероприятий'!H79</f>
        <v>30</v>
      </c>
      <c r="G170" s="211"/>
    </row>
    <row r="171" spans="1:7" ht="12.75" customHeight="1" x14ac:dyDescent="0.2">
      <c r="A171" s="255"/>
      <c r="B171" s="198"/>
      <c r="C171" s="250"/>
      <c r="D171" s="251"/>
      <c r="E171" s="79" t="s">
        <v>100</v>
      </c>
      <c r="F171" s="66">
        <f>'Прил 7 Перечень мероприятий'!I79</f>
        <v>30</v>
      </c>
      <c r="G171" s="211"/>
    </row>
    <row r="172" spans="1:7" ht="12.75" customHeight="1" x14ac:dyDescent="0.2">
      <c r="A172" s="255"/>
      <c r="B172" s="198"/>
      <c r="C172" s="250"/>
      <c r="D172" s="251"/>
      <c r="E172" s="79" t="s">
        <v>101</v>
      </c>
      <c r="F172" s="66">
        <f>'Прил 7 Перечень мероприятий'!J79</f>
        <v>30</v>
      </c>
      <c r="G172" s="211"/>
    </row>
    <row r="173" spans="1:7" ht="19.5" customHeight="1" x14ac:dyDescent="0.2">
      <c r="A173" s="255"/>
      <c r="B173" s="198"/>
      <c r="C173" s="250"/>
      <c r="D173" s="251"/>
      <c r="E173" s="79" t="s">
        <v>102</v>
      </c>
      <c r="F173" s="66">
        <f>'Прил 7 Перечень мероприятий'!K79</f>
        <v>30</v>
      </c>
      <c r="G173" s="211"/>
    </row>
    <row r="174" spans="1:7" ht="14.25" customHeight="1" x14ac:dyDescent="0.2">
      <c r="A174" s="254" t="s">
        <v>267</v>
      </c>
      <c r="B174" s="198" t="s">
        <v>168</v>
      </c>
      <c r="C174" s="242" t="s">
        <v>364</v>
      </c>
      <c r="D174" s="243"/>
      <c r="E174" s="80" t="s">
        <v>53</v>
      </c>
      <c r="F174" s="126">
        <f>SUM(F175:F179)</f>
        <v>1425.4680000000003</v>
      </c>
      <c r="G174" s="211"/>
    </row>
    <row r="175" spans="1:7" ht="14.25" customHeight="1" x14ac:dyDescent="0.2">
      <c r="A175" s="255"/>
      <c r="B175" s="198"/>
      <c r="C175" s="244"/>
      <c r="D175" s="245"/>
      <c r="E175" s="79" t="s">
        <v>4</v>
      </c>
      <c r="F175" s="66">
        <f>'Прил 7 Перечень мероприятий'!G81</f>
        <v>1077.8679999999999</v>
      </c>
      <c r="G175" s="211"/>
    </row>
    <row r="176" spans="1:7" ht="14.25" customHeight="1" x14ac:dyDescent="0.2">
      <c r="A176" s="255"/>
      <c r="B176" s="198"/>
      <c r="C176" s="244"/>
      <c r="D176" s="245"/>
      <c r="E176" s="79" t="s">
        <v>52</v>
      </c>
      <c r="F176" s="66">
        <f>'Прил 7 Перечень мероприятий'!H81</f>
        <v>86.9</v>
      </c>
      <c r="G176" s="211"/>
    </row>
    <row r="177" spans="1:7" ht="14.25" customHeight="1" x14ac:dyDescent="0.2">
      <c r="A177" s="255"/>
      <c r="B177" s="198"/>
      <c r="C177" s="244"/>
      <c r="D177" s="245"/>
      <c r="E177" s="79" t="s">
        <v>100</v>
      </c>
      <c r="F177" s="66">
        <f>'Прил 7 Перечень мероприятий'!I81</f>
        <v>86.9</v>
      </c>
      <c r="G177" s="211"/>
    </row>
    <row r="178" spans="1:7" ht="14.25" customHeight="1" x14ac:dyDescent="0.2">
      <c r="A178" s="255"/>
      <c r="B178" s="198"/>
      <c r="C178" s="244"/>
      <c r="D178" s="245"/>
      <c r="E178" s="79" t="s">
        <v>101</v>
      </c>
      <c r="F178" s="66">
        <f>'Прил 7 Перечень мероприятий'!J81</f>
        <v>86.9</v>
      </c>
      <c r="G178" s="211"/>
    </row>
    <row r="179" spans="1:7" ht="29.25" customHeight="1" x14ac:dyDescent="0.2">
      <c r="A179" s="255"/>
      <c r="B179" s="198"/>
      <c r="C179" s="244"/>
      <c r="D179" s="245"/>
      <c r="E179" s="79" t="s">
        <v>102</v>
      </c>
      <c r="F179" s="66">
        <f>'Прил 7 Перечень мероприятий'!K81</f>
        <v>86.9</v>
      </c>
      <c r="G179" s="211"/>
    </row>
    <row r="180" spans="1:7" ht="12.75" customHeight="1" x14ac:dyDescent="0.2">
      <c r="A180" s="256" t="s">
        <v>268</v>
      </c>
      <c r="B180" s="198" t="s">
        <v>168</v>
      </c>
      <c r="C180" s="248" t="s">
        <v>240</v>
      </c>
      <c r="D180" s="249"/>
      <c r="E180" s="80" t="s">
        <v>53</v>
      </c>
      <c r="F180" s="126">
        <f>SUM(F181:F185)</f>
        <v>1484.01368</v>
      </c>
      <c r="G180" s="211"/>
    </row>
    <row r="181" spans="1:7" ht="12.75" customHeight="1" x14ac:dyDescent="0.2">
      <c r="A181" s="255"/>
      <c r="B181" s="198"/>
      <c r="C181" s="250"/>
      <c r="D181" s="251"/>
      <c r="E181" s="79" t="s">
        <v>4</v>
      </c>
      <c r="F181" s="66">
        <f>'Прил 7 Перечень мероприятий'!G83</f>
        <v>284.01367999999997</v>
      </c>
      <c r="G181" s="211"/>
    </row>
    <row r="182" spans="1:7" ht="12.75" customHeight="1" x14ac:dyDescent="0.2">
      <c r="A182" s="255"/>
      <c r="B182" s="198"/>
      <c r="C182" s="250"/>
      <c r="D182" s="251"/>
      <c r="E182" s="79" t="s">
        <v>52</v>
      </c>
      <c r="F182" s="66">
        <f>'Прил 7 Перечень мероприятий'!H83</f>
        <v>300</v>
      </c>
      <c r="G182" s="211"/>
    </row>
    <row r="183" spans="1:7" ht="12.75" customHeight="1" x14ac:dyDescent="0.2">
      <c r="A183" s="255"/>
      <c r="B183" s="198"/>
      <c r="C183" s="250"/>
      <c r="D183" s="251"/>
      <c r="E183" s="79" t="s">
        <v>100</v>
      </c>
      <c r="F183" s="66">
        <f>'Прил 7 Перечень мероприятий'!I83</f>
        <v>300</v>
      </c>
      <c r="G183" s="211"/>
    </row>
    <row r="184" spans="1:7" ht="12.75" customHeight="1" x14ac:dyDescent="0.2">
      <c r="A184" s="255"/>
      <c r="B184" s="198"/>
      <c r="C184" s="250"/>
      <c r="D184" s="251"/>
      <c r="E184" s="79" t="s">
        <v>101</v>
      </c>
      <c r="F184" s="66">
        <f>'Прил 7 Перечень мероприятий'!J83</f>
        <v>300</v>
      </c>
      <c r="G184" s="211"/>
    </row>
    <row r="185" spans="1:7" ht="18" customHeight="1" x14ac:dyDescent="0.2">
      <c r="A185" s="255"/>
      <c r="B185" s="198"/>
      <c r="C185" s="250"/>
      <c r="D185" s="251"/>
      <c r="E185" s="79" t="s">
        <v>102</v>
      </c>
      <c r="F185" s="66">
        <f>'Прил 7 Перечень мероприятий'!K83</f>
        <v>300</v>
      </c>
      <c r="G185" s="211"/>
    </row>
    <row r="186" spans="1:7" ht="13.5" customHeight="1" x14ac:dyDescent="0.2">
      <c r="A186" s="254" t="s">
        <v>182</v>
      </c>
      <c r="B186" s="198" t="s">
        <v>168</v>
      </c>
      <c r="C186" s="258" t="s">
        <v>366</v>
      </c>
      <c r="D186" s="259"/>
      <c r="E186" s="80" t="s">
        <v>53</v>
      </c>
      <c r="F186" s="126">
        <f>SUM(F187:F191)</f>
        <v>1380.6</v>
      </c>
      <c r="G186" s="211"/>
    </row>
    <row r="187" spans="1:7" ht="13.5" customHeight="1" x14ac:dyDescent="0.2">
      <c r="A187" s="255"/>
      <c r="B187" s="198"/>
      <c r="C187" s="260"/>
      <c r="D187" s="261"/>
      <c r="E187" s="79" t="s">
        <v>4</v>
      </c>
      <c r="F187" s="66">
        <f>'Прил 7 Перечень мероприятий'!G85</f>
        <v>180.6</v>
      </c>
      <c r="G187" s="211"/>
    </row>
    <row r="188" spans="1:7" ht="13.5" customHeight="1" x14ac:dyDescent="0.2">
      <c r="A188" s="255"/>
      <c r="B188" s="198"/>
      <c r="C188" s="260"/>
      <c r="D188" s="261"/>
      <c r="E188" s="79" t="s">
        <v>52</v>
      </c>
      <c r="F188" s="66">
        <f>'Прил 7 Перечень мероприятий'!H85</f>
        <v>300</v>
      </c>
      <c r="G188" s="211"/>
    </row>
    <row r="189" spans="1:7" ht="13.5" customHeight="1" x14ac:dyDescent="0.2">
      <c r="A189" s="255"/>
      <c r="B189" s="198"/>
      <c r="C189" s="260"/>
      <c r="D189" s="261"/>
      <c r="E189" s="79" t="s">
        <v>100</v>
      </c>
      <c r="F189" s="66">
        <f>'Прил 7 Перечень мероприятий'!I85</f>
        <v>300</v>
      </c>
      <c r="G189" s="211"/>
    </row>
    <row r="190" spans="1:7" ht="13.5" customHeight="1" x14ac:dyDescent="0.2">
      <c r="A190" s="255"/>
      <c r="B190" s="198"/>
      <c r="C190" s="260"/>
      <c r="D190" s="261"/>
      <c r="E190" s="79" t="s">
        <v>101</v>
      </c>
      <c r="F190" s="66">
        <f>'Прил 7 Перечень мероприятий'!J85</f>
        <v>300</v>
      </c>
      <c r="G190" s="211"/>
    </row>
    <row r="191" spans="1:7" ht="12" customHeight="1" x14ac:dyDescent="0.2">
      <c r="A191" s="255"/>
      <c r="B191" s="199"/>
      <c r="C191" s="260"/>
      <c r="D191" s="261"/>
      <c r="E191" s="92" t="s">
        <v>102</v>
      </c>
      <c r="F191" s="144">
        <f>'Прил 7 Перечень мероприятий'!K85</f>
        <v>300</v>
      </c>
      <c r="G191" s="211"/>
    </row>
    <row r="192" spans="1:7" ht="13.5" customHeight="1" x14ac:dyDescent="0.2">
      <c r="A192" s="233" t="s">
        <v>269</v>
      </c>
      <c r="B192" s="230" t="s">
        <v>168</v>
      </c>
      <c r="C192" s="93"/>
      <c r="D192" s="238" t="s">
        <v>321</v>
      </c>
      <c r="E192" s="81" t="s">
        <v>53</v>
      </c>
      <c r="F192" s="142">
        <f>SUM(F193:F197)</f>
        <v>180</v>
      </c>
      <c r="G192" s="230"/>
    </row>
    <row r="193" spans="1:7" ht="13.5" customHeight="1" x14ac:dyDescent="0.2">
      <c r="A193" s="236"/>
      <c r="B193" s="231"/>
      <c r="C193" s="93"/>
      <c r="D193" s="239"/>
      <c r="E193" s="67" t="s">
        <v>4</v>
      </c>
      <c r="F193" s="145">
        <f>'Прил 7 Перечень мероприятий'!G87</f>
        <v>180</v>
      </c>
      <c r="G193" s="231"/>
    </row>
    <row r="194" spans="1:7" ht="13.5" customHeight="1" x14ac:dyDescent="0.2">
      <c r="A194" s="236"/>
      <c r="B194" s="231"/>
      <c r="C194" s="93"/>
      <c r="D194" s="239"/>
      <c r="E194" s="67" t="s">
        <v>52</v>
      </c>
      <c r="F194" s="145">
        <f>'Прил 7 Перечень мероприятий'!H87</f>
        <v>0</v>
      </c>
      <c r="G194" s="231"/>
    </row>
    <row r="195" spans="1:7" ht="13.5" customHeight="1" x14ac:dyDescent="0.2">
      <c r="A195" s="236"/>
      <c r="B195" s="231"/>
      <c r="C195" s="93"/>
      <c r="D195" s="239"/>
      <c r="E195" s="67" t="s">
        <v>100</v>
      </c>
      <c r="F195" s="145">
        <f>'Прил 7 Перечень мероприятий'!I87</f>
        <v>0</v>
      </c>
      <c r="G195" s="231"/>
    </row>
    <row r="196" spans="1:7" ht="13.5" customHeight="1" x14ac:dyDescent="0.2">
      <c r="A196" s="236"/>
      <c r="B196" s="231"/>
      <c r="C196" s="93"/>
      <c r="D196" s="239"/>
      <c r="E196" s="67" t="s">
        <v>101</v>
      </c>
      <c r="F196" s="145">
        <f>'Прил 7 Перечень мероприятий'!J87</f>
        <v>0</v>
      </c>
      <c r="G196" s="231"/>
    </row>
    <row r="197" spans="1:7" ht="13.5" customHeight="1" x14ac:dyDescent="0.2">
      <c r="A197" s="237"/>
      <c r="B197" s="232"/>
      <c r="C197" s="93"/>
      <c r="D197" s="240"/>
      <c r="E197" s="94" t="s">
        <v>102</v>
      </c>
      <c r="F197" s="145">
        <f>'Прил 7 Перечень мероприятий'!K87</f>
        <v>0</v>
      </c>
      <c r="G197" s="232"/>
    </row>
    <row r="198" spans="1:7" ht="9.75" customHeight="1" x14ac:dyDescent="0.2">
      <c r="A198" s="233" t="s">
        <v>206</v>
      </c>
      <c r="B198" s="230" t="s">
        <v>168</v>
      </c>
      <c r="C198" s="93"/>
      <c r="D198" s="238" t="s">
        <v>211</v>
      </c>
      <c r="E198" s="81" t="s">
        <v>53</v>
      </c>
      <c r="F198" s="142">
        <f>SUM(F199:F203)</f>
        <v>291.44900000000001</v>
      </c>
      <c r="G198" s="230"/>
    </row>
    <row r="199" spans="1:7" ht="9.75" customHeight="1" x14ac:dyDescent="0.2">
      <c r="A199" s="236"/>
      <c r="B199" s="231"/>
      <c r="C199" s="93"/>
      <c r="D199" s="239"/>
      <c r="E199" s="67" t="s">
        <v>4</v>
      </c>
      <c r="F199" s="145">
        <f>'Прил 7 Перечень мероприятий'!G89</f>
        <v>291.44900000000001</v>
      </c>
      <c r="G199" s="231"/>
    </row>
    <row r="200" spans="1:7" ht="9.75" customHeight="1" x14ac:dyDescent="0.2">
      <c r="A200" s="236"/>
      <c r="B200" s="231"/>
      <c r="C200" s="93"/>
      <c r="D200" s="239"/>
      <c r="E200" s="67" t="s">
        <v>52</v>
      </c>
      <c r="F200" s="145">
        <f>'Прил 7 Перечень мероприятий'!H89</f>
        <v>0</v>
      </c>
      <c r="G200" s="231"/>
    </row>
    <row r="201" spans="1:7" ht="9.75" customHeight="1" x14ac:dyDescent="0.2">
      <c r="A201" s="236"/>
      <c r="B201" s="231"/>
      <c r="C201" s="93"/>
      <c r="D201" s="239"/>
      <c r="E201" s="67" t="s">
        <v>100</v>
      </c>
      <c r="F201" s="145">
        <f>'Прил 7 Перечень мероприятий'!I89</f>
        <v>0</v>
      </c>
      <c r="G201" s="231"/>
    </row>
    <row r="202" spans="1:7" ht="9.75" customHeight="1" x14ac:dyDescent="0.2">
      <c r="A202" s="236"/>
      <c r="B202" s="231"/>
      <c r="C202" s="93"/>
      <c r="D202" s="239"/>
      <c r="E202" s="67" t="s">
        <v>101</v>
      </c>
      <c r="F202" s="145">
        <f>'Прил 7 Перечень мероприятий'!J89</f>
        <v>0</v>
      </c>
      <c r="G202" s="231"/>
    </row>
    <row r="203" spans="1:7" ht="9.75" customHeight="1" x14ac:dyDescent="0.2">
      <c r="A203" s="237"/>
      <c r="B203" s="232"/>
      <c r="C203" s="93"/>
      <c r="D203" s="240"/>
      <c r="E203" s="94" t="s">
        <v>102</v>
      </c>
      <c r="F203" s="145">
        <f>'Прил 7 Перечень мероприятий'!K89</f>
        <v>0</v>
      </c>
      <c r="G203" s="232"/>
    </row>
    <row r="204" spans="1:7" ht="11.25" customHeight="1" x14ac:dyDescent="0.2">
      <c r="A204" s="233" t="s">
        <v>209</v>
      </c>
      <c r="B204" s="230" t="s">
        <v>168</v>
      </c>
      <c r="C204" s="93"/>
      <c r="D204" s="238" t="s">
        <v>213</v>
      </c>
      <c r="E204" s="81" t="s">
        <v>53</v>
      </c>
      <c r="F204" s="142">
        <f>SUM(F205:F209)</f>
        <v>10.032</v>
      </c>
      <c r="G204" s="230"/>
    </row>
    <row r="205" spans="1:7" ht="11.25" customHeight="1" x14ac:dyDescent="0.2">
      <c r="A205" s="236"/>
      <c r="B205" s="231"/>
      <c r="C205" s="93"/>
      <c r="D205" s="239"/>
      <c r="E205" s="67" t="s">
        <v>4</v>
      </c>
      <c r="F205" s="145">
        <f>'Прил 7 Перечень мероприятий'!G91</f>
        <v>10.032</v>
      </c>
      <c r="G205" s="231"/>
    </row>
    <row r="206" spans="1:7" ht="11.25" customHeight="1" x14ac:dyDescent="0.2">
      <c r="A206" s="236"/>
      <c r="B206" s="231"/>
      <c r="C206" s="93"/>
      <c r="D206" s="239"/>
      <c r="E206" s="67" t="s">
        <v>52</v>
      </c>
      <c r="F206" s="145">
        <f>'Прил 7 Перечень мероприятий'!H91</f>
        <v>0</v>
      </c>
      <c r="G206" s="231"/>
    </row>
    <row r="207" spans="1:7" ht="11.25" customHeight="1" x14ac:dyDescent="0.2">
      <c r="A207" s="236"/>
      <c r="B207" s="231"/>
      <c r="C207" s="93"/>
      <c r="D207" s="239"/>
      <c r="E207" s="67" t="s">
        <v>100</v>
      </c>
      <c r="F207" s="145">
        <f>'Прил 7 Перечень мероприятий'!I91</f>
        <v>0</v>
      </c>
      <c r="G207" s="231"/>
    </row>
    <row r="208" spans="1:7" ht="11.25" customHeight="1" x14ac:dyDescent="0.2">
      <c r="A208" s="236"/>
      <c r="B208" s="231"/>
      <c r="C208" s="93"/>
      <c r="D208" s="239"/>
      <c r="E208" s="67" t="s">
        <v>101</v>
      </c>
      <c r="F208" s="145">
        <f>'Прил 7 Перечень мероприятий'!J91</f>
        <v>0</v>
      </c>
      <c r="G208" s="231"/>
    </row>
    <row r="209" spans="1:7" ht="11.25" customHeight="1" x14ac:dyDescent="0.2">
      <c r="A209" s="237"/>
      <c r="B209" s="232"/>
      <c r="C209" s="93"/>
      <c r="D209" s="240"/>
      <c r="E209" s="94" t="s">
        <v>102</v>
      </c>
      <c r="F209" s="145">
        <f>'Прил 7 Перечень мероприятий'!K91</f>
        <v>0</v>
      </c>
      <c r="G209" s="232"/>
    </row>
    <row r="210" spans="1:7" ht="11.25" customHeight="1" x14ac:dyDescent="0.2">
      <c r="A210" s="233" t="s">
        <v>210</v>
      </c>
      <c r="B210" s="230" t="s">
        <v>168</v>
      </c>
      <c r="C210" s="104"/>
      <c r="D210" s="238" t="s">
        <v>212</v>
      </c>
      <c r="E210" s="108" t="s">
        <v>53</v>
      </c>
      <c r="F210" s="142">
        <f>SUM(F211:F215)</f>
        <v>90</v>
      </c>
      <c r="G210" s="230"/>
    </row>
    <row r="211" spans="1:7" ht="11.25" customHeight="1" x14ac:dyDescent="0.2">
      <c r="A211" s="236"/>
      <c r="B211" s="231"/>
      <c r="C211" s="104"/>
      <c r="D211" s="239"/>
      <c r="E211" s="105" t="s">
        <v>4</v>
      </c>
      <c r="F211" s="145">
        <f>'Прил 7 Перечень мероприятий'!G93</f>
        <v>90</v>
      </c>
      <c r="G211" s="231"/>
    </row>
    <row r="212" spans="1:7" ht="11.25" customHeight="1" x14ac:dyDescent="0.2">
      <c r="A212" s="236"/>
      <c r="B212" s="231"/>
      <c r="C212" s="104"/>
      <c r="D212" s="239"/>
      <c r="E212" s="105" t="s">
        <v>52</v>
      </c>
      <c r="F212" s="145">
        <f>'Прил 7 Перечень мероприятий'!H93</f>
        <v>0</v>
      </c>
      <c r="G212" s="231"/>
    </row>
    <row r="213" spans="1:7" ht="11.25" customHeight="1" x14ac:dyDescent="0.2">
      <c r="A213" s="236"/>
      <c r="B213" s="231"/>
      <c r="C213" s="104"/>
      <c r="D213" s="239"/>
      <c r="E213" s="105" t="s">
        <v>100</v>
      </c>
      <c r="F213" s="145">
        <f>'Прил 7 Перечень мероприятий'!I89</f>
        <v>0</v>
      </c>
      <c r="G213" s="231"/>
    </row>
    <row r="214" spans="1:7" ht="11.25" customHeight="1" x14ac:dyDescent="0.2">
      <c r="A214" s="236"/>
      <c r="B214" s="231"/>
      <c r="C214" s="104"/>
      <c r="D214" s="239"/>
      <c r="E214" s="105" t="s">
        <v>101</v>
      </c>
      <c r="F214" s="145">
        <f>'Прил 7 Перечень мероприятий'!J89</f>
        <v>0</v>
      </c>
      <c r="G214" s="231"/>
    </row>
    <row r="215" spans="1:7" ht="11.25" customHeight="1" x14ac:dyDescent="0.2">
      <c r="A215" s="237"/>
      <c r="B215" s="232"/>
      <c r="C215" s="104"/>
      <c r="D215" s="240"/>
      <c r="E215" s="106" t="s">
        <v>102</v>
      </c>
      <c r="F215" s="145">
        <f>'Прил 7 Перечень мероприятий'!K89</f>
        <v>0</v>
      </c>
      <c r="G215" s="232"/>
    </row>
    <row r="216" spans="1:7" ht="10.5" customHeight="1" x14ac:dyDescent="0.2">
      <c r="A216" s="289" t="s">
        <v>283</v>
      </c>
      <c r="B216" s="247" t="s">
        <v>168</v>
      </c>
      <c r="C216" s="113"/>
      <c r="D216" s="286" t="s">
        <v>299</v>
      </c>
      <c r="E216" s="81" t="s">
        <v>53</v>
      </c>
      <c r="F216" s="146">
        <f>SUM(F217:F221)</f>
        <v>2499.5902700000001</v>
      </c>
      <c r="G216" s="230"/>
    </row>
    <row r="217" spans="1:7" ht="10.5" customHeight="1" x14ac:dyDescent="0.2">
      <c r="A217" s="299"/>
      <c r="B217" s="301"/>
      <c r="C217" s="113"/>
      <c r="D217" s="287"/>
      <c r="E217" s="67" t="s">
        <v>4</v>
      </c>
      <c r="F217" s="147">
        <f>'Прил 7 Перечень мероприятий'!G95</f>
        <v>2499.5902700000001</v>
      </c>
      <c r="G217" s="231"/>
    </row>
    <row r="218" spans="1:7" ht="10.5" customHeight="1" x14ac:dyDescent="0.2">
      <c r="A218" s="299"/>
      <c r="B218" s="301"/>
      <c r="C218" s="113"/>
      <c r="D218" s="287"/>
      <c r="E218" s="67" t="s">
        <v>52</v>
      </c>
      <c r="F218" s="147">
        <f>'Прил 7 Перечень мероприятий'!H95</f>
        <v>0</v>
      </c>
      <c r="G218" s="231"/>
    </row>
    <row r="219" spans="1:7" ht="10.5" customHeight="1" x14ac:dyDescent="0.2">
      <c r="A219" s="299"/>
      <c r="B219" s="301"/>
      <c r="C219" s="113"/>
      <c r="D219" s="287"/>
      <c r="E219" s="67" t="s">
        <v>100</v>
      </c>
      <c r="F219" s="147">
        <f>'Прил 7 Перечень мероприятий'!I95</f>
        <v>0</v>
      </c>
      <c r="G219" s="231"/>
    </row>
    <row r="220" spans="1:7" ht="10.5" customHeight="1" x14ac:dyDescent="0.2">
      <c r="A220" s="299"/>
      <c r="B220" s="301"/>
      <c r="C220" s="113"/>
      <c r="D220" s="287"/>
      <c r="E220" s="67" t="s">
        <v>101</v>
      </c>
      <c r="F220" s="147">
        <f>'Прил 7 Перечень мероприятий'!J95</f>
        <v>0</v>
      </c>
      <c r="G220" s="231"/>
    </row>
    <row r="221" spans="1:7" ht="10.5" customHeight="1" x14ac:dyDescent="0.2">
      <c r="A221" s="300"/>
      <c r="B221" s="302"/>
      <c r="C221" s="113"/>
      <c r="D221" s="288"/>
      <c r="E221" s="94" t="s">
        <v>102</v>
      </c>
      <c r="F221" s="147">
        <f>'Прил 7 Перечень мероприятий'!K95</f>
        <v>0</v>
      </c>
      <c r="G221" s="232"/>
    </row>
    <row r="222" spans="1:7" ht="25.5" customHeight="1" x14ac:dyDescent="0.2">
      <c r="A222" s="292" t="s">
        <v>103</v>
      </c>
      <c r="B222" s="293"/>
      <c r="C222" s="293"/>
      <c r="D222" s="293"/>
      <c r="E222" s="293"/>
      <c r="F222" s="293"/>
      <c r="G222" s="294"/>
    </row>
    <row r="223" spans="1:7" ht="14.25" customHeight="1" x14ac:dyDescent="0.2">
      <c r="A223" s="291" t="s">
        <v>159</v>
      </c>
      <c r="B223" s="281"/>
      <c r="C223" s="241"/>
      <c r="D223" s="241"/>
      <c r="E223" s="284"/>
      <c r="F223" s="278"/>
      <c r="G223" s="211"/>
    </row>
    <row r="224" spans="1:7" x14ac:dyDescent="0.2">
      <c r="A224" s="282"/>
      <c r="B224" s="283"/>
      <c r="C224" s="241"/>
      <c r="D224" s="241"/>
      <c r="E224" s="285"/>
      <c r="F224" s="279"/>
      <c r="G224" s="211"/>
    </row>
    <row r="225" spans="1:7" ht="16.5" customHeight="1" x14ac:dyDescent="0.2">
      <c r="A225" s="282"/>
      <c r="B225" s="283"/>
      <c r="C225" s="241"/>
      <c r="D225" s="241"/>
      <c r="E225" s="285"/>
      <c r="F225" s="279"/>
      <c r="G225" s="211"/>
    </row>
    <row r="226" spans="1:7" ht="16.5" customHeight="1" x14ac:dyDescent="0.2">
      <c r="A226" s="282"/>
      <c r="B226" s="283"/>
      <c r="C226" s="241"/>
      <c r="D226" s="241"/>
      <c r="E226" s="285"/>
      <c r="F226" s="279"/>
      <c r="G226" s="211"/>
    </row>
    <row r="227" spans="1:7" ht="5.25" hidden="1" customHeight="1" x14ac:dyDescent="0.2">
      <c r="A227" s="282"/>
      <c r="B227" s="283"/>
      <c r="C227" s="241"/>
      <c r="D227" s="241"/>
      <c r="E227" s="285"/>
      <c r="F227" s="279"/>
      <c r="G227" s="211"/>
    </row>
    <row r="228" spans="1:7" ht="15.75" customHeight="1" x14ac:dyDescent="0.2">
      <c r="A228" s="256" t="s">
        <v>244</v>
      </c>
      <c r="B228" s="198" t="s">
        <v>168</v>
      </c>
      <c r="C228" s="248" t="s">
        <v>277</v>
      </c>
      <c r="D228" s="249"/>
      <c r="E228" s="85" t="s">
        <v>53</v>
      </c>
      <c r="F228" s="126">
        <f>SUM(F229:F233)</f>
        <v>26080.9</v>
      </c>
      <c r="G228" s="211"/>
    </row>
    <row r="229" spans="1:7" ht="15.75" customHeight="1" x14ac:dyDescent="0.2">
      <c r="A229" s="255"/>
      <c r="B229" s="198"/>
      <c r="C229" s="250"/>
      <c r="D229" s="251"/>
      <c r="E229" s="84" t="s">
        <v>4</v>
      </c>
      <c r="F229" s="66">
        <f>'Прил 7 Перечень мероприятий'!G104</f>
        <v>6220.1</v>
      </c>
      <c r="G229" s="211"/>
    </row>
    <row r="230" spans="1:7" ht="15.75" customHeight="1" x14ac:dyDescent="0.2">
      <c r="A230" s="255"/>
      <c r="B230" s="198"/>
      <c r="C230" s="250"/>
      <c r="D230" s="251"/>
      <c r="E230" s="84" t="s">
        <v>52</v>
      </c>
      <c r="F230" s="66">
        <f>'Прил 7 Перечень мероприятий'!H104</f>
        <v>4965.2</v>
      </c>
      <c r="G230" s="211"/>
    </row>
    <row r="231" spans="1:7" ht="15.75" customHeight="1" x14ac:dyDescent="0.2">
      <c r="A231" s="255"/>
      <c r="B231" s="198"/>
      <c r="C231" s="250"/>
      <c r="D231" s="251"/>
      <c r="E231" s="84" t="s">
        <v>100</v>
      </c>
      <c r="F231" s="66">
        <f>'Прил 7 Перечень мероприятий'!I104</f>
        <v>4965.2</v>
      </c>
      <c r="G231" s="211"/>
    </row>
    <row r="232" spans="1:7" ht="15.75" customHeight="1" x14ac:dyDescent="0.2">
      <c r="A232" s="255"/>
      <c r="B232" s="198"/>
      <c r="C232" s="250"/>
      <c r="D232" s="251"/>
      <c r="E232" s="84" t="s">
        <v>101</v>
      </c>
      <c r="F232" s="66">
        <f>'Прил 7 Перечень мероприятий'!J104</f>
        <v>4965.2</v>
      </c>
      <c r="G232" s="211"/>
    </row>
    <row r="233" spans="1:7" ht="15.75" customHeight="1" x14ac:dyDescent="0.2">
      <c r="A233" s="255"/>
      <c r="B233" s="198"/>
      <c r="C233" s="250"/>
      <c r="D233" s="251"/>
      <c r="E233" s="84" t="s">
        <v>102</v>
      </c>
      <c r="F233" s="66">
        <f>'Прил 7 Перечень мероприятий'!K104</f>
        <v>4965.2</v>
      </c>
      <c r="G233" s="211"/>
    </row>
    <row r="234" spans="1:7" ht="16.5" customHeight="1" x14ac:dyDescent="0.2">
      <c r="A234" s="254" t="s">
        <v>262</v>
      </c>
      <c r="B234" s="198" t="s">
        <v>168</v>
      </c>
      <c r="C234" s="248" t="s">
        <v>199</v>
      </c>
      <c r="D234" s="249"/>
      <c r="E234" s="85" t="s">
        <v>53</v>
      </c>
      <c r="F234" s="126">
        <f>SUM(F235:F239)</f>
        <v>1400</v>
      </c>
      <c r="G234" s="211"/>
    </row>
    <row r="235" spans="1:7" ht="16.5" customHeight="1" x14ac:dyDescent="0.2">
      <c r="A235" s="255"/>
      <c r="B235" s="198"/>
      <c r="C235" s="250"/>
      <c r="D235" s="251"/>
      <c r="E235" s="84" t="s">
        <v>4</v>
      </c>
      <c r="F235" s="66">
        <f>'Прил 7 Перечень мероприятий'!G106</f>
        <v>280</v>
      </c>
      <c r="G235" s="211"/>
    </row>
    <row r="236" spans="1:7" ht="16.5" customHeight="1" x14ac:dyDescent="0.2">
      <c r="A236" s="255"/>
      <c r="B236" s="198"/>
      <c r="C236" s="250"/>
      <c r="D236" s="251"/>
      <c r="E236" s="84" t="s">
        <v>52</v>
      </c>
      <c r="F236" s="66">
        <f>'Прил 7 Перечень мероприятий'!H106</f>
        <v>280</v>
      </c>
      <c r="G236" s="211"/>
    </row>
    <row r="237" spans="1:7" ht="16.5" customHeight="1" x14ac:dyDescent="0.2">
      <c r="A237" s="255"/>
      <c r="B237" s="198"/>
      <c r="C237" s="250"/>
      <c r="D237" s="251"/>
      <c r="E237" s="84" t="s">
        <v>100</v>
      </c>
      <c r="F237" s="66">
        <f>'Прил 7 Перечень мероприятий'!I106</f>
        <v>280</v>
      </c>
      <c r="G237" s="211"/>
    </row>
    <row r="238" spans="1:7" ht="16.5" customHeight="1" x14ac:dyDescent="0.2">
      <c r="A238" s="255"/>
      <c r="B238" s="198"/>
      <c r="C238" s="250"/>
      <c r="D238" s="251"/>
      <c r="E238" s="84" t="s">
        <v>101</v>
      </c>
      <c r="F238" s="66">
        <f>'Прил 7 Перечень мероприятий'!J106</f>
        <v>280</v>
      </c>
      <c r="G238" s="211"/>
    </row>
    <row r="239" spans="1:7" ht="16.5" customHeight="1" x14ac:dyDescent="0.2">
      <c r="A239" s="255"/>
      <c r="B239" s="198"/>
      <c r="C239" s="250"/>
      <c r="D239" s="251"/>
      <c r="E239" s="84" t="s">
        <v>102</v>
      </c>
      <c r="F239" s="66">
        <f>'Прил 7 Перечень мероприятий'!K106</f>
        <v>280</v>
      </c>
      <c r="G239" s="211"/>
    </row>
    <row r="240" spans="1:7" ht="15" customHeight="1" x14ac:dyDescent="0.2">
      <c r="A240" s="254" t="s">
        <v>270</v>
      </c>
      <c r="B240" s="198" t="s">
        <v>168</v>
      </c>
      <c r="C240" s="248" t="s">
        <v>301</v>
      </c>
      <c r="D240" s="249"/>
      <c r="E240" s="85" t="s">
        <v>53</v>
      </c>
      <c r="F240" s="126">
        <f>SUM(F241:F245)</f>
        <v>847.11655999999994</v>
      </c>
      <c r="G240" s="211"/>
    </row>
    <row r="241" spans="1:7" ht="15" customHeight="1" x14ac:dyDescent="0.2">
      <c r="A241" s="255"/>
      <c r="B241" s="198"/>
      <c r="C241" s="250"/>
      <c r="D241" s="251"/>
      <c r="E241" s="84" t="s">
        <v>4</v>
      </c>
      <c r="F241" s="66">
        <f>'Прил 7 Перечень мероприятий'!G108</f>
        <v>47.11656</v>
      </c>
      <c r="G241" s="211"/>
    </row>
    <row r="242" spans="1:7" ht="15" customHeight="1" x14ac:dyDescent="0.2">
      <c r="A242" s="255"/>
      <c r="B242" s="198"/>
      <c r="C242" s="250"/>
      <c r="D242" s="251"/>
      <c r="E242" s="84" t="s">
        <v>52</v>
      </c>
      <c r="F242" s="66">
        <f>'Прил 7 Перечень мероприятий'!H108</f>
        <v>200</v>
      </c>
      <c r="G242" s="211"/>
    </row>
    <row r="243" spans="1:7" ht="15" customHeight="1" x14ac:dyDescent="0.2">
      <c r="A243" s="255"/>
      <c r="B243" s="198"/>
      <c r="C243" s="250"/>
      <c r="D243" s="251"/>
      <c r="E243" s="84" t="s">
        <v>100</v>
      </c>
      <c r="F243" s="66">
        <f>'Прил 7 Перечень мероприятий'!I108</f>
        <v>200</v>
      </c>
      <c r="G243" s="211"/>
    </row>
    <row r="244" spans="1:7" ht="15" customHeight="1" x14ac:dyDescent="0.2">
      <c r="A244" s="255"/>
      <c r="B244" s="198"/>
      <c r="C244" s="250"/>
      <c r="D244" s="251"/>
      <c r="E244" s="84" t="s">
        <v>101</v>
      </c>
      <c r="F244" s="66">
        <f>'Прил 7 Перечень мероприятий'!J108</f>
        <v>200</v>
      </c>
      <c r="G244" s="211"/>
    </row>
    <row r="245" spans="1:7" ht="15" customHeight="1" x14ac:dyDescent="0.2">
      <c r="A245" s="255"/>
      <c r="B245" s="198"/>
      <c r="C245" s="250"/>
      <c r="D245" s="251"/>
      <c r="E245" s="84" t="s">
        <v>102</v>
      </c>
      <c r="F245" s="66">
        <f>'Прил 7 Перечень мероприятий'!K108</f>
        <v>200</v>
      </c>
      <c r="G245" s="211"/>
    </row>
    <row r="246" spans="1:7" ht="13.5" customHeight="1" x14ac:dyDescent="0.2">
      <c r="A246" s="254" t="s">
        <v>271</v>
      </c>
      <c r="B246" s="198" t="s">
        <v>168</v>
      </c>
      <c r="C246" s="248" t="s">
        <v>225</v>
      </c>
      <c r="D246" s="249"/>
      <c r="E246" s="85" t="s">
        <v>53</v>
      </c>
      <c r="F246" s="126">
        <f>SUM(F247:F251)</f>
        <v>25</v>
      </c>
      <c r="G246" s="211"/>
    </row>
    <row r="247" spans="1:7" ht="13.5" customHeight="1" x14ac:dyDescent="0.2">
      <c r="A247" s="255"/>
      <c r="B247" s="198"/>
      <c r="C247" s="250"/>
      <c r="D247" s="251"/>
      <c r="E247" s="84" t="s">
        <v>4</v>
      </c>
      <c r="F247" s="66">
        <f>'Прил 7 Перечень мероприятий'!G110</f>
        <v>5</v>
      </c>
      <c r="G247" s="211"/>
    </row>
    <row r="248" spans="1:7" ht="13.5" customHeight="1" x14ac:dyDescent="0.2">
      <c r="A248" s="255"/>
      <c r="B248" s="198"/>
      <c r="C248" s="250"/>
      <c r="D248" s="251"/>
      <c r="E248" s="84" t="s">
        <v>52</v>
      </c>
      <c r="F248" s="66">
        <f>'Прил 7 Перечень мероприятий'!H110</f>
        <v>5</v>
      </c>
      <c r="G248" s="211"/>
    </row>
    <row r="249" spans="1:7" ht="13.5" customHeight="1" x14ac:dyDescent="0.2">
      <c r="A249" s="255"/>
      <c r="B249" s="198"/>
      <c r="C249" s="250"/>
      <c r="D249" s="251"/>
      <c r="E249" s="84" t="s">
        <v>100</v>
      </c>
      <c r="F249" s="66">
        <f>'Прил 7 Перечень мероприятий'!I110</f>
        <v>5</v>
      </c>
      <c r="G249" s="211"/>
    </row>
    <row r="250" spans="1:7" ht="13.5" customHeight="1" x14ac:dyDescent="0.2">
      <c r="A250" s="255"/>
      <c r="B250" s="198"/>
      <c r="C250" s="250"/>
      <c r="D250" s="251"/>
      <c r="E250" s="84" t="s">
        <v>101</v>
      </c>
      <c r="F250" s="66">
        <f>'Прил 7 Перечень мероприятий'!J110</f>
        <v>5</v>
      </c>
      <c r="G250" s="211"/>
    </row>
    <row r="251" spans="1:7" ht="13.5" customHeight="1" x14ac:dyDescent="0.2">
      <c r="A251" s="255"/>
      <c r="B251" s="198"/>
      <c r="C251" s="250"/>
      <c r="D251" s="251"/>
      <c r="E251" s="84" t="s">
        <v>102</v>
      </c>
      <c r="F251" s="66">
        <f>'Прил 7 Перечень мероприятий'!K110</f>
        <v>5</v>
      </c>
      <c r="G251" s="211"/>
    </row>
    <row r="252" spans="1:7" ht="21" customHeight="1" x14ac:dyDescent="0.2">
      <c r="A252" s="254" t="s">
        <v>265</v>
      </c>
      <c r="B252" s="198" t="s">
        <v>168</v>
      </c>
      <c r="C252" s="248" t="s">
        <v>300</v>
      </c>
      <c r="D252" s="249"/>
      <c r="E252" s="85" t="s">
        <v>53</v>
      </c>
      <c r="F252" s="126">
        <f>SUM(F253:F257)</f>
        <v>993.1</v>
      </c>
      <c r="G252" s="211"/>
    </row>
    <row r="253" spans="1:7" ht="15.75" customHeight="1" x14ac:dyDescent="0.2">
      <c r="A253" s="255"/>
      <c r="B253" s="198"/>
      <c r="C253" s="250"/>
      <c r="D253" s="251"/>
      <c r="E253" s="84" t="s">
        <v>4</v>
      </c>
      <c r="F253" s="66">
        <f>'Прил 7 Перечень мероприятий'!G112</f>
        <v>193.1</v>
      </c>
      <c r="G253" s="211"/>
    </row>
    <row r="254" spans="1:7" ht="15.75" customHeight="1" x14ac:dyDescent="0.2">
      <c r="A254" s="255"/>
      <c r="B254" s="198"/>
      <c r="C254" s="250"/>
      <c r="D254" s="251"/>
      <c r="E254" s="84" t="s">
        <v>52</v>
      </c>
      <c r="F254" s="66">
        <f>'Прил 7 Перечень мероприятий'!H112</f>
        <v>200</v>
      </c>
      <c r="G254" s="211"/>
    </row>
    <row r="255" spans="1:7" ht="15.75" customHeight="1" x14ac:dyDescent="0.2">
      <c r="A255" s="255"/>
      <c r="B255" s="198"/>
      <c r="C255" s="250"/>
      <c r="D255" s="251"/>
      <c r="E255" s="84" t="s">
        <v>100</v>
      </c>
      <c r="F255" s="66">
        <f>'Прил 7 Перечень мероприятий'!I112</f>
        <v>200</v>
      </c>
      <c r="G255" s="211"/>
    </row>
    <row r="256" spans="1:7" ht="15.75" customHeight="1" x14ac:dyDescent="0.2">
      <c r="A256" s="255"/>
      <c r="B256" s="198"/>
      <c r="C256" s="250"/>
      <c r="D256" s="251"/>
      <c r="E256" s="84" t="s">
        <v>101</v>
      </c>
      <c r="F256" s="66">
        <f>'Прил 7 Перечень мероприятий'!J112</f>
        <v>200</v>
      </c>
      <c r="G256" s="211"/>
    </row>
    <row r="257" spans="1:7" ht="15.75" customHeight="1" x14ac:dyDescent="0.2">
      <c r="A257" s="255"/>
      <c r="B257" s="198"/>
      <c r="C257" s="250"/>
      <c r="D257" s="251"/>
      <c r="E257" s="84" t="s">
        <v>102</v>
      </c>
      <c r="F257" s="66">
        <f>'Прил 7 Перечень мероприятий'!K112</f>
        <v>200</v>
      </c>
      <c r="G257" s="211"/>
    </row>
    <row r="258" spans="1:7" ht="15.75" customHeight="1" x14ac:dyDescent="0.2">
      <c r="A258" s="254" t="s">
        <v>272</v>
      </c>
      <c r="B258" s="198" t="s">
        <v>168</v>
      </c>
      <c r="C258" s="258" t="s">
        <v>367</v>
      </c>
      <c r="D258" s="259"/>
      <c r="E258" s="85" t="s">
        <v>53</v>
      </c>
      <c r="F258" s="126">
        <f>SUM(F259:F263)</f>
        <v>837.79</v>
      </c>
      <c r="G258" s="211"/>
    </row>
    <row r="259" spans="1:7" ht="15.75" customHeight="1" x14ac:dyDescent="0.2">
      <c r="A259" s="255"/>
      <c r="B259" s="198"/>
      <c r="C259" s="260"/>
      <c r="D259" s="261"/>
      <c r="E259" s="84" t="s">
        <v>4</v>
      </c>
      <c r="F259" s="66">
        <f>'Прил 7 Перечень мероприятий'!G114</f>
        <v>37.79</v>
      </c>
      <c r="G259" s="211"/>
    </row>
    <row r="260" spans="1:7" ht="15.75" customHeight="1" x14ac:dyDescent="0.2">
      <c r="A260" s="255"/>
      <c r="B260" s="198"/>
      <c r="C260" s="260"/>
      <c r="D260" s="261"/>
      <c r="E260" s="84" t="s">
        <v>52</v>
      </c>
      <c r="F260" s="66">
        <f>'Прил 7 Перечень мероприятий'!H114</f>
        <v>200</v>
      </c>
      <c r="G260" s="211"/>
    </row>
    <row r="261" spans="1:7" ht="15.75" customHeight="1" x14ac:dyDescent="0.2">
      <c r="A261" s="255"/>
      <c r="B261" s="198"/>
      <c r="C261" s="260"/>
      <c r="D261" s="261"/>
      <c r="E261" s="84" t="s">
        <v>100</v>
      </c>
      <c r="F261" s="66">
        <f>'Прил 7 Перечень мероприятий'!I114</f>
        <v>200</v>
      </c>
      <c r="G261" s="211"/>
    </row>
    <row r="262" spans="1:7" ht="18" customHeight="1" x14ac:dyDescent="0.2">
      <c r="A262" s="255"/>
      <c r="B262" s="198"/>
      <c r="C262" s="260"/>
      <c r="D262" s="261"/>
      <c r="E262" s="84" t="s">
        <v>101</v>
      </c>
      <c r="F262" s="66">
        <f>'Прил 7 Перечень мероприятий'!J114</f>
        <v>200</v>
      </c>
      <c r="G262" s="211"/>
    </row>
    <row r="263" spans="1:7" ht="15.75" customHeight="1" x14ac:dyDescent="0.2">
      <c r="A263" s="255"/>
      <c r="B263" s="198"/>
      <c r="C263" s="260"/>
      <c r="D263" s="261"/>
      <c r="E263" s="84" t="s">
        <v>102</v>
      </c>
      <c r="F263" s="66">
        <f>'Прил 7 Перечень мероприятий'!K114</f>
        <v>200</v>
      </c>
      <c r="G263" s="211"/>
    </row>
    <row r="264" spans="1:7" ht="13.5" customHeight="1" x14ac:dyDescent="0.2">
      <c r="A264" s="254" t="s">
        <v>273</v>
      </c>
      <c r="B264" s="198" t="s">
        <v>168</v>
      </c>
      <c r="C264" s="248" t="s">
        <v>368</v>
      </c>
      <c r="D264" s="249"/>
      <c r="E264" s="85" t="s">
        <v>53</v>
      </c>
      <c r="F264" s="126">
        <f>SUM(F265:F269)</f>
        <v>1530.52</v>
      </c>
      <c r="G264" s="211"/>
    </row>
    <row r="265" spans="1:7" ht="13.5" customHeight="1" x14ac:dyDescent="0.2">
      <c r="A265" s="255"/>
      <c r="B265" s="198"/>
      <c r="C265" s="250"/>
      <c r="D265" s="251"/>
      <c r="E265" s="84" t="s">
        <v>4</v>
      </c>
      <c r="F265" s="66">
        <f>'Прил 7 Перечень мероприятий'!G116</f>
        <v>330.52</v>
      </c>
      <c r="G265" s="211"/>
    </row>
    <row r="266" spans="1:7" ht="13.5" customHeight="1" x14ac:dyDescent="0.2">
      <c r="A266" s="255"/>
      <c r="B266" s="198"/>
      <c r="C266" s="250"/>
      <c r="D266" s="251"/>
      <c r="E266" s="84" t="s">
        <v>52</v>
      </c>
      <c r="F266" s="66">
        <f>'Прил 7 Перечень мероприятий'!H116</f>
        <v>300</v>
      </c>
      <c r="G266" s="211"/>
    </row>
    <row r="267" spans="1:7" ht="13.5" customHeight="1" x14ac:dyDescent="0.2">
      <c r="A267" s="255"/>
      <c r="B267" s="198"/>
      <c r="C267" s="250"/>
      <c r="D267" s="251"/>
      <c r="E267" s="84" t="s">
        <v>100</v>
      </c>
      <c r="F267" s="66">
        <f>'Прил 7 Перечень мероприятий'!I116</f>
        <v>300</v>
      </c>
      <c r="G267" s="211"/>
    </row>
    <row r="268" spans="1:7" ht="13.5" customHeight="1" x14ac:dyDescent="0.2">
      <c r="A268" s="255"/>
      <c r="B268" s="198"/>
      <c r="C268" s="250"/>
      <c r="D268" s="251"/>
      <c r="E268" s="84" t="s">
        <v>101</v>
      </c>
      <c r="F268" s="66">
        <f>'Прил 7 Перечень мероприятий'!J116</f>
        <v>300</v>
      </c>
      <c r="G268" s="211"/>
    </row>
    <row r="269" spans="1:7" ht="13.5" customHeight="1" x14ac:dyDescent="0.2">
      <c r="A269" s="255"/>
      <c r="B269" s="198"/>
      <c r="C269" s="250"/>
      <c r="D269" s="251"/>
      <c r="E269" s="84" t="s">
        <v>102</v>
      </c>
      <c r="F269" s="66">
        <f>'Прил 7 Перечень мероприятий'!K116</f>
        <v>300</v>
      </c>
      <c r="G269" s="211"/>
    </row>
    <row r="270" spans="1:7" ht="10.5" customHeight="1" x14ac:dyDescent="0.2">
      <c r="A270" s="262" t="s">
        <v>274</v>
      </c>
      <c r="B270" s="198" t="s">
        <v>168</v>
      </c>
      <c r="C270" s="257" t="s">
        <v>197</v>
      </c>
      <c r="D270" s="257"/>
      <c r="E270" s="116" t="s">
        <v>53</v>
      </c>
      <c r="F270" s="126">
        <f>SUM(F271:F275)</f>
        <v>360</v>
      </c>
      <c r="G270" s="211"/>
    </row>
    <row r="271" spans="1:7" ht="10.5" customHeight="1" x14ac:dyDescent="0.2">
      <c r="A271" s="263"/>
      <c r="B271" s="198"/>
      <c r="C271" s="257"/>
      <c r="D271" s="257"/>
      <c r="E271" s="114" t="s">
        <v>4</v>
      </c>
      <c r="F271" s="66">
        <f>'Прил 7 Перечень мероприятий'!G118</f>
        <v>0</v>
      </c>
      <c r="G271" s="211"/>
    </row>
    <row r="272" spans="1:7" ht="10.5" customHeight="1" x14ac:dyDescent="0.2">
      <c r="A272" s="263"/>
      <c r="B272" s="198"/>
      <c r="C272" s="257"/>
      <c r="D272" s="257"/>
      <c r="E272" s="114" t="s">
        <v>52</v>
      </c>
      <c r="F272" s="66">
        <f>'Прил 7 Перечень мероприятий'!H118</f>
        <v>90</v>
      </c>
      <c r="G272" s="211"/>
    </row>
    <row r="273" spans="1:7" ht="10.5" customHeight="1" x14ac:dyDescent="0.2">
      <c r="A273" s="263"/>
      <c r="B273" s="198"/>
      <c r="C273" s="257"/>
      <c r="D273" s="257"/>
      <c r="E273" s="114" t="s">
        <v>100</v>
      </c>
      <c r="F273" s="66">
        <f>'Прил 7 Перечень мероприятий'!I118</f>
        <v>90</v>
      </c>
      <c r="G273" s="211"/>
    </row>
    <row r="274" spans="1:7" ht="10.5" customHeight="1" x14ac:dyDescent="0.2">
      <c r="A274" s="263"/>
      <c r="B274" s="198"/>
      <c r="C274" s="257"/>
      <c r="D274" s="257"/>
      <c r="E274" s="114" t="s">
        <v>101</v>
      </c>
      <c r="F274" s="66">
        <f>'Прил 7 Перечень мероприятий'!J118</f>
        <v>90</v>
      </c>
      <c r="G274" s="211"/>
    </row>
    <row r="275" spans="1:7" ht="10.5" customHeight="1" x14ac:dyDescent="0.2">
      <c r="A275" s="263"/>
      <c r="B275" s="198"/>
      <c r="C275" s="257"/>
      <c r="D275" s="257"/>
      <c r="E275" s="114" t="s">
        <v>102</v>
      </c>
      <c r="F275" s="66">
        <f>'Прил 7 Перечень мероприятий'!K118</f>
        <v>90</v>
      </c>
      <c r="G275" s="211"/>
    </row>
    <row r="276" spans="1:7" ht="10.5" customHeight="1" x14ac:dyDescent="0.2">
      <c r="A276" s="262" t="s">
        <v>312</v>
      </c>
      <c r="B276" s="198" t="s">
        <v>168</v>
      </c>
      <c r="C276" s="257" t="s">
        <v>314</v>
      </c>
      <c r="D276" s="257"/>
      <c r="E276" s="116" t="s">
        <v>53</v>
      </c>
      <c r="F276" s="126">
        <f>SUM(F277:F281)</f>
        <v>0</v>
      </c>
      <c r="G276" s="211"/>
    </row>
    <row r="277" spans="1:7" ht="10.5" customHeight="1" x14ac:dyDescent="0.2">
      <c r="A277" s="263"/>
      <c r="B277" s="198"/>
      <c r="C277" s="257"/>
      <c r="D277" s="257"/>
      <c r="E277" s="114" t="s">
        <v>4</v>
      </c>
      <c r="F277" s="66">
        <v>0</v>
      </c>
      <c r="G277" s="211"/>
    </row>
    <row r="278" spans="1:7" ht="10.5" customHeight="1" x14ac:dyDescent="0.2">
      <c r="A278" s="263"/>
      <c r="B278" s="198"/>
      <c r="C278" s="257"/>
      <c r="D278" s="257"/>
      <c r="E278" s="114" t="s">
        <v>52</v>
      </c>
      <c r="F278" s="66">
        <v>0</v>
      </c>
      <c r="G278" s="211"/>
    </row>
    <row r="279" spans="1:7" ht="10.5" customHeight="1" x14ac:dyDescent="0.2">
      <c r="A279" s="263"/>
      <c r="B279" s="198"/>
      <c r="C279" s="257"/>
      <c r="D279" s="257"/>
      <c r="E279" s="114" t="s">
        <v>100</v>
      </c>
      <c r="F279" s="66">
        <v>0</v>
      </c>
      <c r="G279" s="211"/>
    </row>
    <row r="280" spans="1:7" ht="10.5" customHeight="1" x14ac:dyDescent="0.2">
      <c r="A280" s="263"/>
      <c r="B280" s="198"/>
      <c r="C280" s="257"/>
      <c r="D280" s="257"/>
      <c r="E280" s="114" t="s">
        <v>101</v>
      </c>
      <c r="F280" s="66">
        <v>0</v>
      </c>
      <c r="G280" s="211"/>
    </row>
    <row r="281" spans="1:7" ht="10.5" customHeight="1" x14ac:dyDescent="0.2">
      <c r="A281" s="263"/>
      <c r="B281" s="198"/>
      <c r="C281" s="257"/>
      <c r="D281" s="257"/>
      <c r="E281" s="114" t="s">
        <v>102</v>
      </c>
      <c r="F281" s="66">
        <v>0</v>
      </c>
      <c r="G281" s="211"/>
    </row>
    <row r="282" spans="1:7" ht="10.5" customHeight="1" x14ac:dyDescent="0.2">
      <c r="A282" s="262" t="s">
        <v>313</v>
      </c>
      <c r="B282" s="198" t="s">
        <v>168</v>
      </c>
      <c r="C282" s="257" t="s">
        <v>315</v>
      </c>
      <c r="D282" s="257"/>
      <c r="E282" s="85" t="s">
        <v>53</v>
      </c>
      <c r="F282" s="126">
        <f>SUM(F283:F287)</f>
        <v>4.2</v>
      </c>
      <c r="G282" s="211"/>
    </row>
    <row r="283" spans="1:7" ht="10.5" customHeight="1" x14ac:dyDescent="0.2">
      <c r="A283" s="263"/>
      <c r="B283" s="198"/>
      <c r="C283" s="257"/>
      <c r="D283" s="257"/>
      <c r="E283" s="84" t="s">
        <v>4</v>
      </c>
      <c r="F283" s="66">
        <f>'Прил 7 Перечень мероприятий'!F121</f>
        <v>4.2</v>
      </c>
      <c r="G283" s="211"/>
    </row>
    <row r="284" spans="1:7" ht="10.5" customHeight="1" x14ac:dyDescent="0.2">
      <c r="A284" s="263"/>
      <c r="B284" s="198"/>
      <c r="C284" s="257"/>
      <c r="D284" s="257"/>
      <c r="E284" s="84" t="s">
        <v>52</v>
      </c>
      <c r="F284" s="66">
        <f>'Прил 7 Перечень мероприятий'!H121</f>
        <v>0</v>
      </c>
      <c r="G284" s="211"/>
    </row>
    <row r="285" spans="1:7" ht="10.5" customHeight="1" x14ac:dyDescent="0.2">
      <c r="A285" s="263"/>
      <c r="B285" s="198"/>
      <c r="C285" s="257"/>
      <c r="D285" s="257"/>
      <c r="E285" s="84" t="s">
        <v>100</v>
      </c>
      <c r="F285" s="66">
        <f>'Прил 7 Перечень мероприятий'!I121</f>
        <v>0</v>
      </c>
      <c r="G285" s="211"/>
    </row>
    <row r="286" spans="1:7" ht="10.5" customHeight="1" x14ac:dyDescent="0.2">
      <c r="A286" s="263"/>
      <c r="B286" s="198"/>
      <c r="C286" s="257"/>
      <c r="D286" s="257"/>
      <c r="E286" s="84" t="s">
        <v>101</v>
      </c>
      <c r="F286" s="66">
        <f>'Прил 7 Перечень мероприятий'!J121</f>
        <v>0</v>
      </c>
      <c r="G286" s="211"/>
    </row>
    <row r="287" spans="1:7" ht="10.5" customHeight="1" x14ac:dyDescent="0.2">
      <c r="A287" s="263"/>
      <c r="B287" s="198"/>
      <c r="C287" s="257"/>
      <c r="D287" s="257"/>
      <c r="E287" s="84" t="s">
        <v>102</v>
      </c>
      <c r="F287" s="66">
        <f>'Прил 7 Перечень мероприятий'!K121</f>
        <v>0</v>
      </c>
      <c r="G287" s="211"/>
    </row>
  </sheetData>
  <mergeCells count="200">
    <mergeCell ref="A204:A209"/>
    <mergeCell ref="B204:B209"/>
    <mergeCell ref="D204:D209"/>
    <mergeCell ref="G204:G209"/>
    <mergeCell ref="A216:A221"/>
    <mergeCell ref="B216:B221"/>
    <mergeCell ref="D216:D221"/>
    <mergeCell ref="G216:G221"/>
    <mergeCell ref="A114:A119"/>
    <mergeCell ref="B114:B119"/>
    <mergeCell ref="B186:B191"/>
    <mergeCell ref="C186:D191"/>
    <mergeCell ref="G186:G191"/>
    <mergeCell ref="A138:A143"/>
    <mergeCell ref="B138:B143"/>
    <mergeCell ref="C138:D143"/>
    <mergeCell ref="G138:G143"/>
    <mergeCell ref="A162:A167"/>
    <mergeCell ref="B162:B167"/>
    <mergeCell ref="C162:D167"/>
    <mergeCell ref="G162:G167"/>
    <mergeCell ref="A156:A161"/>
    <mergeCell ref="B156:B161"/>
    <mergeCell ref="C156:D161"/>
    <mergeCell ref="G144:G149"/>
    <mergeCell ref="A132:A137"/>
    <mergeCell ref="B132:B137"/>
    <mergeCell ref="C132:D137"/>
    <mergeCell ref="G132:G137"/>
    <mergeCell ref="A7:G7"/>
    <mergeCell ref="A198:A203"/>
    <mergeCell ref="B198:B203"/>
    <mergeCell ref="D198:D203"/>
    <mergeCell ref="G198:G203"/>
    <mergeCell ref="C180:D185"/>
    <mergeCell ref="G180:G185"/>
    <mergeCell ref="A186:A191"/>
    <mergeCell ref="A180:A185"/>
    <mergeCell ref="B180:B185"/>
    <mergeCell ref="A72:A77"/>
    <mergeCell ref="C72:D77"/>
    <mergeCell ref="G66:G71"/>
    <mergeCell ref="B48:B53"/>
    <mergeCell ref="C48:D53"/>
    <mergeCell ref="E8:F8"/>
    <mergeCell ref="A54:A59"/>
    <mergeCell ref="A42:A47"/>
    <mergeCell ref="G42:G47"/>
    <mergeCell ref="D1:G1"/>
    <mergeCell ref="E2:G2"/>
    <mergeCell ref="A223:B227"/>
    <mergeCell ref="C223:D227"/>
    <mergeCell ref="E223:E227"/>
    <mergeCell ref="F223:F227"/>
    <mergeCell ref="G223:G227"/>
    <mergeCell ref="G156:G161"/>
    <mergeCell ref="A150:A155"/>
    <mergeCell ref="B150:B155"/>
    <mergeCell ref="C150:D155"/>
    <mergeCell ref="G150:G155"/>
    <mergeCell ref="A168:A173"/>
    <mergeCell ref="B168:B173"/>
    <mergeCell ref="A222:G222"/>
    <mergeCell ref="C168:D173"/>
    <mergeCell ref="G168:G173"/>
    <mergeCell ref="A174:A179"/>
    <mergeCell ref="A36:A41"/>
    <mergeCell ref="B36:B41"/>
    <mergeCell ref="C36:D41"/>
    <mergeCell ref="G60:G65"/>
    <mergeCell ref="A60:A65"/>
    <mergeCell ref="C60:D65"/>
    <mergeCell ref="A48:A53"/>
    <mergeCell ref="A18:A23"/>
    <mergeCell ref="B18:B23"/>
    <mergeCell ref="C18:D23"/>
    <mergeCell ref="G18:G23"/>
    <mergeCell ref="B24:B29"/>
    <mergeCell ref="G24:G29"/>
    <mergeCell ref="A24:A29"/>
    <mergeCell ref="A30:A35"/>
    <mergeCell ref="B30:B35"/>
    <mergeCell ref="B42:B47"/>
    <mergeCell ref="C42:D47"/>
    <mergeCell ref="A66:A71"/>
    <mergeCell ref="C66:D71"/>
    <mergeCell ref="F121:F125"/>
    <mergeCell ref="A120:G120"/>
    <mergeCell ref="A126:A131"/>
    <mergeCell ref="C126:D131"/>
    <mergeCell ref="A121:B125"/>
    <mergeCell ref="E121:E125"/>
    <mergeCell ref="D90:D95"/>
    <mergeCell ref="A90:A95"/>
    <mergeCell ref="G90:G95"/>
    <mergeCell ref="D114:D119"/>
    <mergeCell ref="G114:G119"/>
    <mergeCell ref="D108:D113"/>
    <mergeCell ref="G108:G113"/>
    <mergeCell ref="D102:D107"/>
    <mergeCell ref="G102:G107"/>
    <mergeCell ref="A102:A107"/>
    <mergeCell ref="B102:B107"/>
    <mergeCell ref="A108:A113"/>
    <mergeCell ref="B90:B95"/>
    <mergeCell ref="G96:G101"/>
    <mergeCell ref="A84:A89"/>
    <mergeCell ref="B84:B89"/>
    <mergeCell ref="A12:A17"/>
    <mergeCell ref="B12:B17"/>
    <mergeCell ref="A10:G10"/>
    <mergeCell ref="A144:A149"/>
    <mergeCell ref="B72:B77"/>
    <mergeCell ref="G72:G77"/>
    <mergeCell ref="C8:D8"/>
    <mergeCell ref="C9:D9"/>
    <mergeCell ref="G126:G131"/>
    <mergeCell ref="B126:B131"/>
    <mergeCell ref="C30:D35"/>
    <mergeCell ref="C24:D29"/>
    <mergeCell ref="G30:G35"/>
    <mergeCell ref="G36:G41"/>
    <mergeCell ref="B66:B71"/>
    <mergeCell ref="A11:B11"/>
    <mergeCell ref="C12:D17"/>
    <mergeCell ref="G12:G17"/>
    <mergeCell ref="C96:D101"/>
    <mergeCell ref="B60:B65"/>
    <mergeCell ref="G48:G53"/>
    <mergeCell ref="B54:B59"/>
    <mergeCell ref="C54:D59"/>
    <mergeCell ref="G54:G59"/>
    <mergeCell ref="B282:B287"/>
    <mergeCell ref="C282:D287"/>
    <mergeCell ref="G282:G287"/>
    <mergeCell ref="A264:A269"/>
    <mergeCell ref="B264:B269"/>
    <mergeCell ref="C264:D269"/>
    <mergeCell ref="G264:G269"/>
    <mergeCell ref="A258:A263"/>
    <mergeCell ref="B258:B263"/>
    <mergeCell ref="C258:D263"/>
    <mergeCell ref="G258:G263"/>
    <mergeCell ref="A282:A287"/>
    <mergeCell ref="A276:A281"/>
    <mergeCell ref="B276:B281"/>
    <mergeCell ref="C276:D281"/>
    <mergeCell ref="G276:G281"/>
    <mergeCell ref="A270:A275"/>
    <mergeCell ref="B270:B275"/>
    <mergeCell ref="C270:D275"/>
    <mergeCell ref="G270:G275"/>
    <mergeCell ref="D3:G3"/>
    <mergeCell ref="E4:G4"/>
    <mergeCell ref="D6:G6"/>
    <mergeCell ref="A252:A257"/>
    <mergeCell ref="B252:B257"/>
    <mergeCell ref="C252:D257"/>
    <mergeCell ref="G252:G257"/>
    <mergeCell ref="A228:A233"/>
    <mergeCell ref="B228:B233"/>
    <mergeCell ref="C228:D233"/>
    <mergeCell ref="G228:G233"/>
    <mergeCell ref="A246:A251"/>
    <mergeCell ref="B246:B251"/>
    <mergeCell ref="C246:D251"/>
    <mergeCell ref="G246:G251"/>
    <mergeCell ref="A240:A245"/>
    <mergeCell ref="B240:B245"/>
    <mergeCell ref="C240:D245"/>
    <mergeCell ref="G240:G245"/>
    <mergeCell ref="A234:A239"/>
    <mergeCell ref="B234:B239"/>
    <mergeCell ref="C234:D239"/>
    <mergeCell ref="G234:G239"/>
    <mergeCell ref="E9:F9"/>
    <mergeCell ref="D84:D89"/>
    <mergeCell ref="G84:G89"/>
    <mergeCell ref="A78:A83"/>
    <mergeCell ref="B78:B83"/>
    <mergeCell ref="D78:D83"/>
    <mergeCell ref="G78:G83"/>
    <mergeCell ref="A210:A215"/>
    <mergeCell ref="B210:B215"/>
    <mergeCell ref="D210:D215"/>
    <mergeCell ref="G210:G215"/>
    <mergeCell ref="C121:D125"/>
    <mergeCell ref="G121:G125"/>
    <mergeCell ref="B174:B179"/>
    <mergeCell ref="C174:D179"/>
    <mergeCell ref="G174:G179"/>
    <mergeCell ref="B108:B113"/>
    <mergeCell ref="A96:A101"/>
    <mergeCell ref="B96:B101"/>
    <mergeCell ref="A192:A197"/>
    <mergeCell ref="B192:B197"/>
    <mergeCell ref="D192:D197"/>
    <mergeCell ref="G192:G197"/>
    <mergeCell ref="B144:B149"/>
    <mergeCell ref="C144:D149"/>
  </mergeCells>
  <pageMargins left="0.9055118110236221" right="0.9055118110236221" top="0.74803149606299213" bottom="0.74803149606299213" header="0.31496062992125984" footer="0.31496062992125984"/>
  <pageSetup paperSize="9" scale="56" fitToHeight="0" orientation="landscape" r:id="rId1"/>
  <rowBreaks count="4" manualBreakCount="4">
    <brk id="47" max="6" man="1"/>
    <brk id="89" max="6" man="1"/>
    <brk id="149" max="6" man="1"/>
    <brk id="21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T127"/>
  <sheetViews>
    <sheetView zoomScaleNormal="100" zoomScaleSheetLayoutView="20" workbookViewId="0">
      <pane ySplit="9" topLeftCell="A10" activePane="bottomLeft" state="frozen"/>
      <selection pane="bottomLeft" activeCell="G82" sqref="G82"/>
    </sheetView>
  </sheetViews>
  <sheetFormatPr defaultRowHeight="15" x14ac:dyDescent="0.25"/>
  <cols>
    <col min="1" max="1" width="6.28515625" style="40" customWidth="1"/>
    <col min="2" max="2" width="27.140625" style="5" customWidth="1"/>
    <col min="3" max="3" width="13.5703125" style="5" customWidth="1"/>
    <col min="4" max="4" width="17.85546875" style="5" customWidth="1"/>
    <col min="5" max="5" width="14.140625" style="20" customWidth="1"/>
    <col min="6" max="6" width="13.42578125" style="20" bestFit="1" customWidth="1"/>
    <col min="7" max="7" width="14.7109375" style="20" bestFit="1" customWidth="1"/>
    <col min="8" max="8" width="13.42578125" style="20" bestFit="1" customWidth="1"/>
    <col min="9" max="9" width="16" style="20" bestFit="1" customWidth="1"/>
    <col min="10" max="10" width="14.7109375" style="20" bestFit="1" customWidth="1"/>
    <col min="11" max="11" width="13.7109375" style="20" customWidth="1"/>
    <col min="12" max="12" width="20.42578125" style="5" customWidth="1"/>
    <col min="13" max="13" width="19.140625" style="5" customWidth="1"/>
    <col min="14" max="16384" width="9.140625" style="5"/>
  </cols>
  <sheetData>
    <row r="1" spans="1:15" ht="14.25" x14ac:dyDescent="0.2">
      <c r="A1" s="189" t="s">
        <v>60</v>
      </c>
      <c r="B1" s="189"/>
      <c r="C1" s="189"/>
      <c r="D1" s="189"/>
      <c r="E1" s="189"/>
      <c r="F1" s="189"/>
      <c r="G1" s="189"/>
      <c r="H1" s="189"/>
      <c r="I1" s="189"/>
      <c r="J1" s="189"/>
      <c r="K1" s="189"/>
      <c r="L1" s="189"/>
      <c r="M1" s="189"/>
    </row>
    <row r="2" spans="1:15" ht="14.25" x14ac:dyDescent="0.2">
      <c r="A2" s="190" t="s">
        <v>114</v>
      </c>
      <c r="B2" s="190"/>
      <c r="C2" s="190"/>
      <c r="D2" s="190"/>
      <c r="E2" s="190"/>
      <c r="F2" s="190"/>
      <c r="G2" s="190"/>
      <c r="H2" s="190"/>
      <c r="I2" s="190"/>
      <c r="J2" s="190"/>
      <c r="K2" s="190"/>
      <c r="L2" s="190"/>
      <c r="M2" s="190"/>
    </row>
    <row r="3" spans="1:15" x14ac:dyDescent="0.2">
      <c r="A3" s="189" t="s">
        <v>129</v>
      </c>
      <c r="B3" s="189"/>
      <c r="C3" s="189"/>
      <c r="D3" s="189"/>
      <c r="E3" s="189"/>
      <c r="F3" s="189"/>
      <c r="G3" s="189"/>
      <c r="H3" s="189"/>
      <c r="I3" s="189"/>
      <c r="J3" s="189"/>
      <c r="K3" s="189"/>
      <c r="L3" s="189"/>
      <c r="M3" s="189"/>
    </row>
    <row r="4" spans="1:15" ht="14.25" x14ac:dyDescent="0.2">
      <c r="A4" s="6"/>
      <c r="B4" s="11"/>
      <c r="C4" s="63"/>
      <c r="D4" s="11"/>
      <c r="E4" s="86"/>
      <c r="F4" s="86"/>
      <c r="G4" s="86"/>
      <c r="H4" s="86"/>
      <c r="I4" s="86"/>
      <c r="J4" s="86"/>
      <c r="K4" s="86"/>
      <c r="L4" s="11"/>
      <c r="M4" s="11"/>
    </row>
    <row r="5" spans="1:15" ht="15.75" x14ac:dyDescent="0.2">
      <c r="A5" s="355" t="s">
        <v>83</v>
      </c>
      <c r="B5" s="355"/>
      <c r="C5" s="355"/>
      <c r="D5" s="355"/>
      <c r="E5" s="355"/>
      <c r="F5" s="355"/>
      <c r="G5" s="355"/>
      <c r="H5" s="355"/>
      <c r="I5" s="355"/>
      <c r="J5" s="355"/>
      <c r="K5" s="355"/>
      <c r="L5" s="355"/>
      <c r="M5" s="355"/>
    </row>
    <row r="6" spans="1:15" ht="15.75" x14ac:dyDescent="0.2">
      <c r="A6" s="355" t="s">
        <v>118</v>
      </c>
      <c r="B6" s="355"/>
      <c r="C6" s="355"/>
      <c r="D6" s="355"/>
      <c r="E6" s="355"/>
      <c r="F6" s="355"/>
      <c r="G6" s="355"/>
      <c r="H6" s="355"/>
      <c r="I6" s="355"/>
      <c r="J6" s="355"/>
      <c r="K6" s="355"/>
      <c r="L6" s="355"/>
      <c r="M6" s="355"/>
    </row>
    <row r="7" spans="1:15" ht="14.25" x14ac:dyDescent="0.2">
      <c r="A7" s="6"/>
    </row>
    <row r="8" spans="1:15" ht="70.5" customHeight="1" x14ac:dyDescent="0.2">
      <c r="A8" s="356" t="s">
        <v>44</v>
      </c>
      <c r="B8" s="356" t="s">
        <v>38</v>
      </c>
      <c r="C8" s="356" t="s">
        <v>40</v>
      </c>
      <c r="D8" s="356" t="s">
        <v>39</v>
      </c>
      <c r="E8" s="357" t="s">
        <v>370</v>
      </c>
      <c r="F8" s="357" t="s">
        <v>41</v>
      </c>
      <c r="G8" s="357"/>
      <c r="H8" s="357"/>
      <c r="I8" s="357"/>
      <c r="J8" s="357"/>
      <c r="K8" s="357"/>
      <c r="L8" s="356" t="s">
        <v>42</v>
      </c>
      <c r="M8" s="356" t="s">
        <v>43</v>
      </c>
    </row>
    <row r="9" spans="1:15" ht="66.75" customHeight="1" x14ac:dyDescent="0.2">
      <c r="A9" s="356"/>
      <c r="B9" s="356"/>
      <c r="C9" s="356"/>
      <c r="D9" s="356"/>
      <c r="E9" s="357"/>
      <c r="F9" s="357"/>
      <c r="G9" s="21" t="s">
        <v>4</v>
      </c>
      <c r="H9" s="21" t="s">
        <v>52</v>
      </c>
      <c r="I9" s="21" t="s">
        <v>100</v>
      </c>
      <c r="J9" s="21" t="s">
        <v>95</v>
      </c>
      <c r="K9" s="21" t="s">
        <v>96</v>
      </c>
      <c r="L9" s="356"/>
      <c r="M9" s="356"/>
    </row>
    <row r="10" spans="1:15" ht="15" customHeight="1" x14ac:dyDescent="0.2">
      <c r="A10" s="12">
        <v>1</v>
      </c>
      <c r="B10" s="12">
        <v>2</v>
      </c>
      <c r="C10" s="62">
        <v>5</v>
      </c>
      <c r="D10" s="12">
        <v>4</v>
      </c>
      <c r="E10" s="87">
        <v>6</v>
      </c>
      <c r="F10" s="87">
        <v>7</v>
      </c>
      <c r="G10" s="87">
        <v>8</v>
      </c>
      <c r="H10" s="87">
        <v>9</v>
      </c>
      <c r="I10" s="87">
        <v>10</v>
      </c>
      <c r="J10" s="87">
        <v>11</v>
      </c>
      <c r="K10" s="87">
        <v>12</v>
      </c>
      <c r="L10" s="12">
        <v>13</v>
      </c>
      <c r="M10" s="12">
        <v>12</v>
      </c>
    </row>
    <row r="11" spans="1:15" ht="16.5" x14ac:dyDescent="0.2">
      <c r="A11" s="349" t="s">
        <v>61</v>
      </c>
      <c r="B11" s="349"/>
      <c r="C11" s="349"/>
      <c r="D11" s="349"/>
      <c r="E11" s="349"/>
      <c r="F11" s="349"/>
      <c r="G11" s="349"/>
      <c r="H11" s="349"/>
      <c r="I11" s="349"/>
      <c r="J11" s="349"/>
      <c r="K11" s="349"/>
      <c r="L11" s="349"/>
      <c r="M11" s="349"/>
    </row>
    <row r="12" spans="1:15" ht="17.25" customHeight="1" x14ac:dyDescent="0.2">
      <c r="A12" s="321" t="s">
        <v>59</v>
      </c>
      <c r="B12" s="359" t="s">
        <v>155</v>
      </c>
      <c r="C12" s="360"/>
      <c r="D12" s="23" t="s">
        <v>31</v>
      </c>
      <c r="E12" s="117">
        <f>E13+E14</f>
        <v>62034.64841999999</v>
      </c>
      <c r="F12" s="117">
        <f t="shared" ref="F12" si="0">F13+F14</f>
        <v>343453.88841999997</v>
      </c>
      <c r="G12" s="117">
        <f>G13+G14</f>
        <v>62034.64841999999</v>
      </c>
      <c r="H12" s="117">
        <f t="shared" ref="H12:K12" si="1">H13+H14</f>
        <v>70354.81</v>
      </c>
      <c r="I12" s="117">
        <f t="shared" si="1"/>
        <v>70354.81</v>
      </c>
      <c r="J12" s="117">
        <f t="shared" si="1"/>
        <v>70354.81</v>
      </c>
      <c r="K12" s="117">
        <f t="shared" si="1"/>
        <v>70354.81</v>
      </c>
      <c r="L12" s="316" t="s">
        <v>158</v>
      </c>
      <c r="M12" s="352"/>
    </row>
    <row r="13" spans="1:15" s="95" customFormat="1" ht="53.25" customHeight="1" x14ac:dyDescent="0.2">
      <c r="A13" s="321"/>
      <c r="B13" s="361"/>
      <c r="C13" s="362"/>
      <c r="D13" s="96" t="s">
        <v>85</v>
      </c>
      <c r="E13" s="129">
        <f>G13</f>
        <v>62034.64841999999</v>
      </c>
      <c r="F13" s="129">
        <f>SUM(G13:K13)</f>
        <v>343453.88841999997</v>
      </c>
      <c r="G13" s="129">
        <f>G16+G18+G21+G23+G25+G27+G29+G31+G33+G35+G37+G39+G41+G43</f>
        <v>62034.64841999999</v>
      </c>
      <c r="H13" s="129">
        <f>H15+H17+H20+H22+H24+H26+H28+H30+H32+H34+H36+H42</f>
        <v>70354.81</v>
      </c>
      <c r="I13" s="129">
        <f>I15+I17+I20+I22+I24+I26+I28+I30+I32+I34+I36+I42</f>
        <v>70354.81</v>
      </c>
      <c r="J13" s="129">
        <f>J15+J17+J20+J22+J24+J26+J28+J30+J32+J34+J36+J42</f>
        <v>70354.81</v>
      </c>
      <c r="K13" s="129">
        <f>K15+K17+K20+K22+K24+K26+K28+K30+K32+K34+K36+K42</f>
        <v>70354.81</v>
      </c>
      <c r="L13" s="317"/>
      <c r="M13" s="353"/>
      <c r="O13" s="100"/>
    </row>
    <row r="14" spans="1:15" s="95" customFormat="1" ht="48.75" customHeight="1" x14ac:dyDescent="0.2">
      <c r="A14" s="321"/>
      <c r="B14" s="363"/>
      <c r="C14" s="364"/>
      <c r="D14" s="96" t="s">
        <v>12</v>
      </c>
      <c r="E14" s="129">
        <f>G14</f>
        <v>0</v>
      </c>
      <c r="F14" s="129">
        <f>SUM(G14:K14)</f>
        <v>0</v>
      </c>
      <c r="G14" s="129">
        <f>G19</f>
        <v>0</v>
      </c>
      <c r="H14" s="129">
        <f>H19</f>
        <v>0</v>
      </c>
      <c r="I14" s="129">
        <f>I19</f>
        <v>0</v>
      </c>
      <c r="J14" s="129">
        <f>J19</f>
        <v>0</v>
      </c>
      <c r="K14" s="129">
        <f>K19</f>
        <v>0</v>
      </c>
      <c r="L14" s="330"/>
      <c r="M14" s="354"/>
    </row>
    <row r="15" spans="1:15" s="95" customFormat="1" ht="15.75" customHeight="1" x14ac:dyDescent="0.2">
      <c r="A15" s="305" t="s">
        <v>32</v>
      </c>
      <c r="B15" s="306" t="s">
        <v>221</v>
      </c>
      <c r="C15" s="307" t="s">
        <v>104</v>
      </c>
      <c r="D15" s="98" t="s">
        <v>31</v>
      </c>
      <c r="E15" s="130">
        <f t="shared" ref="E15:J15" si="2">E16</f>
        <v>2387.65427</v>
      </c>
      <c r="F15" s="130">
        <f t="shared" si="2"/>
        <v>13187.654269999999</v>
      </c>
      <c r="G15" s="130">
        <f t="shared" si="2"/>
        <v>2387.65427</v>
      </c>
      <c r="H15" s="130">
        <f t="shared" si="2"/>
        <v>2700</v>
      </c>
      <c r="I15" s="130">
        <f t="shared" si="2"/>
        <v>2700</v>
      </c>
      <c r="J15" s="130">
        <f t="shared" si="2"/>
        <v>2700</v>
      </c>
      <c r="K15" s="130">
        <f>K16</f>
        <v>2700</v>
      </c>
      <c r="L15" s="309" t="s">
        <v>158</v>
      </c>
      <c r="M15" s="309" t="s">
        <v>191</v>
      </c>
    </row>
    <row r="16" spans="1:15" s="95" customFormat="1" ht="135" customHeight="1" x14ac:dyDescent="0.2">
      <c r="A16" s="305"/>
      <c r="B16" s="306"/>
      <c r="C16" s="308"/>
      <c r="D16" s="96" t="s">
        <v>88</v>
      </c>
      <c r="E16" s="129">
        <f>G16</f>
        <v>2387.65427</v>
      </c>
      <c r="F16" s="129">
        <f>SUM(G16:K16)</f>
        <v>13187.654269999999</v>
      </c>
      <c r="G16" s="129">
        <f>(2387654.27)/1000</f>
        <v>2387.65427</v>
      </c>
      <c r="H16" s="129">
        <v>2700</v>
      </c>
      <c r="I16" s="129">
        <v>2700</v>
      </c>
      <c r="J16" s="129">
        <v>2700</v>
      </c>
      <c r="K16" s="129">
        <v>2700</v>
      </c>
      <c r="L16" s="310"/>
      <c r="M16" s="310"/>
    </row>
    <row r="17" spans="1:13" s="95" customFormat="1" ht="16.5" customHeight="1" x14ac:dyDescent="0.2">
      <c r="A17" s="318" t="s">
        <v>33</v>
      </c>
      <c r="B17" s="306" t="s">
        <v>156</v>
      </c>
      <c r="C17" s="307" t="s">
        <v>104</v>
      </c>
      <c r="D17" s="98" t="s">
        <v>31</v>
      </c>
      <c r="E17" s="130">
        <f t="shared" ref="E17:K17" si="3">SUM(E18:E19)</f>
        <v>286.69900000000001</v>
      </c>
      <c r="F17" s="130">
        <f t="shared" si="3"/>
        <v>1686.6990000000001</v>
      </c>
      <c r="G17" s="130">
        <f t="shared" si="3"/>
        <v>286.69900000000001</v>
      </c>
      <c r="H17" s="130">
        <f t="shared" si="3"/>
        <v>350</v>
      </c>
      <c r="I17" s="130">
        <f t="shared" si="3"/>
        <v>350</v>
      </c>
      <c r="J17" s="130">
        <f t="shared" si="3"/>
        <v>350</v>
      </c>
      <c r="K17" s="130">
        <f t="shared" si="3"/>
        <v>350</v>
      </c>
      <c r="L17" s="309" t="s">
        <v>89</v>
      </c>
      <c r="M17" s="309" t="s">
        <v>172</v>
      </c>
    </row>
    <row r="18" spans="1:13" s="95" customFormat="1" ht="44.25" customHeight="1" x14ac:dyDescent="0.2">
      <c r="A18" s="318"/>
      <c r="B18" s="306"/>
      <c r="C18" s="338"/>
      <c r="D18" s="96" t="s">
        <v>90</v>
      </c>
      <c r="E18" s="129">
        <f>G18</f>
        <v>286.69900000000001</v>
      </c>
      <c r="F18" s="129">
        <f>G18+H18+I18+J18+K18</f>
        <v>1686.6990000000001</v>
      </c>
      <c r="G18" s="129">
        <f>(286699)/1000</f>
        <v>286.69900000000001</v>
      </c>
      <c r="H18" s="129">
        <v>350</v>
      </c>
      <c r="I18" s="129">
        <v>350</v>
      </c>
      <c r="J18" s="129">
        <v>350</v>
      </c>
      <c r="K18" s="129">
        <v>350</v>
      </c>
      <c r="L18" s="313"/>
      <c r="M18" s="313"/>
    </row>
    <row r="19" spans="1:13" s="95" customFormat="1" ht="58.5" customHeight="1" x14ac:dyDescent="0.2">
      <c r="A19" s="318"/>
      <c r="B19" s="306"/>
      <c r="C19" s="308"/>
      <c r="D19" s="96" t="s">
        <v>12</v>
      </c>
      <c r="E19" s="129">
        <f>I19</f>
        <v>0</v>
      </c>
      <c r="F19" s="129">
        <f>G19+H19+I19+J19+K19</f>
        <v>0</v>
      </c>
      <c r="G19" s="129">
        <v>0</v>
      </c>
      <c r="H19" s="129">
        <v>0</v>
      </c>
      <c r="I19" s="129">
        <v>0</v>
      </c>
      <c r="J19" s="129">
        <v>0</v>
      </c>
      <c r="K19" s="129">
        <v>0</v>
      </c>
      <c r="L19" s="310"/>
      <c r="M19" s="310"/>
    </row>
    <row r="20" spans="1:13" s="95" customFormat="1" ht="17.25" customHeight="1" x14ac:dyDescent="0.2">
      <c r="A20" s="318" t="s">
        <v>34</v>
      </c>
      <c r="B20" s="306" t="s">
        <v>231</v>
      </c>
      <c r="C20" s="358" t="s">
        <v>104</v>
      </c>
      <c r="D20" s="98" t="s">
        <v>31</v>
      </c>
      <c r="E20" s="130">
        <f t="shared" ref="E20:K26" si="4">SUM(E21:E21)</f>
        <v>51118.31</v>
      </c>
      <c r="F20" s="130">
        <f t="shared" si="4"/>
        <v>255591.55</v>
      </c>
      <c r="G20" s="130">
        <f t="shared" si="4"/>
        <v>51118.31</v>
      </c>
      <c r="H20" s="130">
        <f t="shared" si="4"/>
        <v>51118.31</v>
      </c>
      <c r="I20" s="130">
        <f t="shared" si="4"/>
        <v>51118.31</v>
      </c>
      <c r="J20" s="130">
        <f t="shared" si="4"/>
        <v>51118.31</v>
      </c>
      <c r="K20" s="130">
        <f t="shared" si="4"/>
        <v>51118.31</v>
      </c>
      <c r="L20" s="309" t="s">
        <v>157</v>
      </c>
      <c r="M20" s="309" t="s">
        <v>192</v>
      </c>
    </row>
    <row r="21" spans="1:13" s="95" customFormat="1" ht="103.5" customHeight="1" x14ac:dyDescent="0.2">
      <c r="A21" s="318"/>
      <c r="B21" s="306"/>
      <c r="C21" s="358"/>
      <c r="D21" s="96" t="s">
        <v>90</v>
      </c>
      <c r="E21" s="129">
        <f>G21</f>
        <v>51118.31</v>
      </c>
      <c r="F21" s="129">
        <f>G21+H21+I21+J21+K21</f>
        <v>255591.55</v>
      </c>
      <c r="G21" s="129">
        <v>51118.31</v>
      </c>
      <c r="H21" s="129">
        <v>51118.31</v>
      </c>
      <c r="I21" s="129">
        <v>51118.31</v>
      </c>
      <c r="J21" s="129">
        <v>51118.31</v>
      </c>
      <c r="K21" s="129">
        <v>51118.31</v>
      </c>
      <c r="L21" s="313"/>
      <c r="M21" s="310"/>
    </row>
    <row r="22" spans="1:13" s="95" customFormat="1" ht="17.25" customHeight="1" x14ac:dyDescent="0.2">
      <c r="A22" s="318" t="s">
        <v>72</v>
      </c>
      <c r="B22" s="306" t="s">
        <v>222</v>
      </c>
      <c r="C22" s="230" t="s">
        <v>104</v>
      </c>
      <c r="D22" s="98" t="s">
        <v>31</v>
      </c>
      <c r="E22" s="130">
        <f t="shared" si="4"/>
        <v>2820</v>
      </c>
      <c r="F22" s="130">
        <f t="shared" si="4"/>
        <v>22100</v>
      </c>
      <c r="G22" s="130">
        <f t="shared" si="4"/>
        <v>2820</v>
      </c>
      <c r="H22" s="130">
        <f t="shared" si="4"/>
        <v>4820</v>
      </c>
      <c r="I22" s="130">
        <f t="shared" si="4"/>
        <v>4820</v>
      </c>
      <c r="J22" s="130">
        <f t="shared" si="4"/>
        <v>4820</v>
      </c>
      <c r="K22" s="130">
        <f t="shared" si="4"/>
        <v>4820</v>
      </c>
      <c r="L22" s="309" t="s">
        <v>157</v>
      </c>
      <c r="M22" s="309" t="s">
        <v>171</v>
      </c>
    </row>
    <row r="23" spans="1:13" s="95" customFormat="1" ht="96.75" customHeight="1" x14ac:dyDescent="0.2">
      <c r="A23" s="318"/>
      <c r="B23" s="306"/>
      <c r="C23" s="232"/>
      <c r="D23" s="96" t="s">
        <v>90</v>
      </c>
      <c r="E23" s="129">
        <f>G23</f>
        <v>2820</v>
      </c>
      <c r="F23" s="129">
        <f>G23+H23+I23+J23+K23</f>
        <v>22100</v>
      </c>
      <c r="G23" s="129">
        <v>2820</v>
      </c>
      <c r="H23" s="129">
        <v>4820</v>
      </c>
      <c r="I23" s="129">
        <v>4820</v>
      </c>
      <c r="J23" s="129">
        <v>4820</v>
      </c>
      <c r="K23" s="129">
        <v>4820</v>
      </c>
      <c r="L23" s="313"/>
      <c r="M23" s="310"/>
    </row>
    <row r="24" spans="1:13" s="95" customFormat="1" ht="17.25" customHeight="1" x14ac:dyDescent="0.2">
      <c r="A24" s="318" t="s">
        <v>73</v>
      </c>
      <c r="B24" s="306" t="s">
        <v>226</v>
      </c>
      <c r="C24" s="230" t="s">
        <v>104</v>
      </c>
      <c r="D24" s="98" t="s">
        <v>31</v>
      </c>
      <c r="E24" s="130">
        <f t="shared" si="4"/>
        <v>1165.0999999999999</v>
      </c>
      <c r="F24" s="130">
        <f t="shared" si="4"/>
        <v>5825.5</v>
      </c>
      <c r="G24" s="130">
        <f t="shared" si="4"/>
        <v>1165.0999999999999</v>
      </c>
      <c r="H24" s="130">
        <f t="shared" si="4"/>
        <v>1165.0999999999999</v>
      </c>
      <c r="I24" s="130">
        <f t="shared" si="4"/>
        <v>1165.0999999999999</v>
      </c>
      <c r="J24" s="130">
        <f t="shared" si="4"/>
        <v>1165.0999999999999</v>
      </c>
      <c r="K24" s="130">
        <f t="shared" si="4"/>
        <v>1165.0999999999999</v>
      </c>
      <c r="L24" s="309" t="s">
        <v>157</v>
      </c>
      <c r="M24" s="309" t="s">
        <v>171</v>
      </c>
    </row>
    <row r="25" spans="1:13" s="95" customFormat="1" ht="97.5" customHeight="1" x14ac:dyDescent="0.2">
      <c r="A25" s="318"/>
      <c r="B25" s="306"/>
      <c r="C25" s="232"/>
      <c r="D25" s="96" t="s">
        <v>90</v>
      </c>
      <c r="E25" s="129">
        <f>G25</f>
        <v>1165.0999999999999</v>
      </c>
      <c r="F25" s="129">
        <f>G25+H25+I25+J25+K25</f>
        <v>5825.5</v>
      </c>
      <c r="G25" s="129">
        <v>1165.0999999999999</v>
      </c>
      <c r="H25" s="129">
        <v>1165.0999999999999</v>
      </c>
      <c r="I25" s="129">
        <v>1165.0999999999999</v>
      </c>
      <c r="J25" s="129">
        <v>1165.0999999999999</v>
      </c>
      <c r="K25" s="129">
        <v>1165.0999999999999</v>
      </c>
      <c r="L25" s="313"/>
      <c r="M25" s="310"/>
    </row>
    <row r="26" spans="1:13" s="95" customFormat="1" ht="17.25" customHeight="1" x14ac:dyDescent="0.2">
      <c r="A26" s="318" t="s">
        <v>74</v>
      </c>
      <c r="B26" s="306" t="s">
        <v>253</v>
      </c>
      <c r="C26" s="230" t="s">
        <v>104</v>
      </c>
      <c r="D26" s="98" t="s">
        <v>31</v>
      </c>
      <c r="E26" s="130">
        <f t="shared" si="4"/>
        <v>1958.2</v>
      </c>
      <c r="F26" s="130">
        <f t="shared" si="4"/>
        <v>12843.8</v>
      </c>
      <c r="G26" s="130">
        <f t="shared" si="4"/>
        <v>1958.2</v>
      </c>
      <c r="H26" s="130">
        <f t="shared" si="4"/>
        <v>2721.4</v>
      </c>
      <c r="I26" s="130">
        <f t="shared" si="4"/>
        <v>2721.4</v>
      </c>
      <c r="J26" s="130">
        <f t="shared" si="4"/>
        <v>2721.4</v>
      </c>
      <c r="K26" s="130">
        <f t="shared" si="4"/>
        <v>2721.4</v>
      </c>
      <c r="L26" s="309" t="s">
        <v>157</v>
      </c>
      <c r="M26" s="309" t="s">
        <v>171</v>
      </c>
    </row>
    <row r="27" spans="1:13" s="95" customFormat="1" ht="114" customHeight="1" x14ac:dyDescent="0.2">
      <c r="A27" s="318"/>
      <c r="B27" s="306"/>
      <c r="C27" s="232"/>
      <c r="D27" s="96" t="s">
        <v>90</v>
      </c>
      <c r="E27" s="129">
        <f>G27</f>
        <v>1958.2</v>
      </c>
      <c r="F27" s="129">
        <f>G27+H27+I27+J27+K27</f>
        <v>12843.8</v>
      </c>
      <c r="G27" s="129">
        <v>1958.2</v>
      </c>
      <c r="H27" s="129">
        <v>2721.4</v>
      </c>
      <c r="I27" s="129">
        <v>2721.4</v>
      </c>
      <c r="J27" s="129">
        <v>2721.4</v>
      </c>
      <c r="K27" s="129">
        <v>2721.4</v>
      </c>
      <c r="L27" s="313"/>
      <c r="M27" s="310"/>
    </row>
    <row r="28" spans="1:13" s="95" customFormat="1" ht="20.25" customHeight="1" x14ac:dyDescent="0.2">
      <c r="A28" s="318" t="s">
        <v>75</v>
      </c>
      <c r="B28" s="306" t="s">
        <v>224</v>
      </c>
      <c r="C28" s="230" t="s">
        <v>104</v>
      </c>
      <c r="D28" s="98" t="s">
        <v>31</v>
      </c>
      <c r="E28" s="130">
        <f t="shared" ref="E28:K30" si="5">SUM(E29:E29)</f>
        <v>879.96755000000007</v>
      </c>
      <c r="F28" s="130">
        <f t="shared" si="5"/>
        <v>879.96755000000007</v>
      </c>
      <c r="G28" s="130">
        <f t="shared" si="5"/>
        <v>879.96755000000007</v>
      </c>
      <c r="H28" s="130">
        <f t="shared" si="5"/>
        <v>0</v>
      </c>
      <c r="I28" s="130">
        <f t="shared" si="5"/>
        <v>0</v>
      </c>
      <c r="J28" s="130">
        <f t="shared" si="5"/>
        <v>0</v>
      </c>
      <c r="K28" s="130">
        <f t="shared" si="5"/>
        <v>0</v>
      </c>
      <c r="L28" s="309" t="s">
        <v>157</v>
      </c>
      <c r="M28" s="309" t="s">
        <v>173</v>
      </c>
    </row>
    <row r="29" spans="1:13" s="95" customFormat="1" ht="60" customHeight="1" x14ac:dyDescent="0.2">
      <c r="A29" s="318"/>
      <c r="B29" s="306"/>
      <c r="C29" s="232"/>
      <c r="D29" s="96" t="s">
        <v>90</v>
      </c>
      <c r="E29" s="129">
        <f>G29</f>
        <v>879.96755000000007</v>
      </c>
      <c r="F29" s="129">
        <f>G29+H29+I29+J29+K29</f>
        <v>879.96755000000007</v>
      </c>
      <c r="G29" s="129">
        <f>879967.55/1000</f>
        <v>879.96755000000007</v>
      </c>
      <c r="H29" s="129">
        <v>0</v>
      </c>
      <c r="I29" s="129">
        <v>0</v>
      </c>
      <c r="J29" s="129">
        <v>0</v>
      </c>
      <c r="K29" s="129">
        <v>0</v>
      </c>
      <c r="L29" s="313"/>
      <c r="M29" s="310"/>
    </row>
    <row r="30" spans="1:13" s="95" customFormat="1" ht="20.25" customHeight="1" x14ac:dyDescent="0.2">
      <c r="A30" s="318" t="s">
        <v>108</v>
      </c>
      <c r="B30" s="306" t="s">
        <v>227</v>
      </c>
      <c r="C30" s="230" t="s">
        <v>104</v>
      </c>
      <c r="D30" s="98" t="s">
        <v>31</v>
      </c>
      <c r="E30" s="130">
        <f t="shared" si="5"/>
        <v>846.1</v>
      </c>
      <c r="F30" s="130">
        <f t="shared" si="5"/>
        <v>26526.1</v>
      </c>
      <c r="G30" s="130">
        <f t="shared" si="5"/>
        <v>846.1</v>
      </c>
      <c r="H30" s="130">
        <f t="shared" si="5"/>
        <v>6420</v>
      </c>
      <c r="I30" s="130">
        <f t="shared" si="5"/>
        <v>6420</v>
      </c>
      <c r="J30" s="130">
        <f t="shared" si="5"/>
        <v>6420</v>
      </c>
      <c r="K30" s="130">
        <f t="shared" si="5"/>
        <v>6420</v>
      </c>
      <c r="L30" s="309" t="s">
        <v>157</v>
      </c>
      <c r="M30" s="309" t="s">
        <v>218</v>
      </c>
    </row>
    <row r="31" spans="1:13" s="95" customFormat="1" ht="76.5" customHeight="1" x14ac:dyDescent="0.2">
      <c r="A31" s="318"/>
      <c r="B31" s="306"/>
      <c r="C31" s="232"/>
      <c r="D31" s="96" t="s">
        <v>90</v>
      </c>
      <c r="E31" s="129">
        <f>G31</f>
        <v>846.1</v>
      </c>
      <c r="F31" s="129">
        <f>G31+H31+I31+J31+K31</f>
        <v>26526.1</v>
      </c>
      <c r="G31" s="129">
        <f>(39100+807000)/1000</f>
        <v>846.1</v>
      </c>
      <c r="H31" s="129">
        <v>6420</v>
      </c>
      <c r="I31" s="129">
        <v>6420</v>
      </c>
      <c r="J31" s="129">
        <v>6420</v>
      </c>
      <c r="K31" s="129">
        <v>6420</v>
      </c>
      <c r="L31" s="313"/>
      <c r="M31" s="310"/>
    </row>
    <row r="32" spans="1:13" s="95" customFormat="1" ht="21.75" customHeight="1" x14ac:dyDescent="0.2">
      <c r="A32" s="318" t="s">
        <v>109</v>
      </c>
      <c r="B32" s="306" t="s">
        <v>228</v>
      </c>
      <c r="C32" s="230" t="s">
        <v>104</v>
      </c>
      <c r="D32" s="98" t="s">
        <v>31</v>
      </c>
      <c r="E32" s="130">
        <f t="shared" ref="E32:K32" si="6">SUM(E33:E33)</f>
        <v>0</v>
      </c>
      <c r="F32" s="130">
        <f t="shared" si="6"/>
        <v>0</v>
      </c>
      <c r="G32" s="130">
        <f t="shared" si="6"/>
        <v>0</v>
      </c>
      <c r="H32" s="130">
        <f t="shared" si="6"/>
        <v>0</v>
      </c>
      <c r="I32" s="130">
        <f t="shared" si="6"/>
        <v>0</v>
      </c>
      <c r="J32" s="130">
        <f t="shared" si="6"/>
        <v>0</v>
      </c>
      <c r="K32" s="130">
        <f t="shared" si="6"/>
        <v>0</v>
      </c>
      <c r="L32" s="309" t="s">
        <v>157</v>
      </c>
      <c r="M32" s="309" t="s">
        <v>174</v>
      </c>
    </row>
    <row r="33" spans="1:13" s="95" customFormat="1" ht="54.75" customHeight="1" x14ac:dyDescent="0.2">
      <c r="A33" s="318"/>
      <c r="B33" s="306"/>
      <c r="C33" s="232"/>
      <c r="D33" s="96" t="s">
        <v>90</v>
      </c>
      <c r="E33" s="129">
        <f>I33</f>
        <v>0</v>
      </c>
      <c r="F33" s="129">
        <f>G33+H33+I33+J33+K33</f>
        <v>0</v>
      </c>
      <c r="G33" s="129">
        <v>0</v>
      </c>
      <c r="H33" s="129">
        <v>0</v>
      </c>
      <c r="I33" s="129">
        <v>0</v>
      </c>
      <c r="J33" s="129">
        <v>0</v>
      </c>
      <c r="K33" s="129">
        <v>0</v>
      </c>
      <c r="L33" s="313"/>
      <c r="M33" s="310"/>
    </row>
    <row r="34" spans="1:13" s="95" customFormat="1" ht="14.25" customHeight="1" x14ac:dyDescent="0.2">
      <c r="A34" s="318" t="s">
        <v>144</v>
      </c>
      <c r="B34" s="306" t="s">
        <v>252</v>
      </c>
      <c r="C34" s="230" t="s">
        <v>104</v>
      </c>
      <c r="D34" s="98" t="s">
        <v>31</v>
      </c>
      <c r="E34" s="130">
        <f t="shared" ref="E34:K34" si="7">SUM(E35:E35)</f>
        <v>56.567999999999998</v>
      </c>
      <c r="F34" s="130">
        <f t="shared" si="7"/>
        <v>2296.5680000000002</v>
      </c>
      <c r="G34" s="130">
        <f t="shared" si="7"/>
        <v>56.567999999999998</v>
      </c>
      <c r="H34" s="130">
        <f t="shared" si="7"/>
        <v>560</v>
      </c>
      <c r="I34" s="130">
        <f t="shared" si="7"/>
        <v>560</v>
      </c>
      <c r="J34" s="130">
        <f t="shared" si="7"/>
        <v>560</v>
      </c>
      <c r="K34" s="130">
        <f t="shared" si="7"/>
        <v>560</v>
      </c>
      <c r="L34" s="309" t="s">
        <v>157</v>
      </c>
      <c r="M34" s="309" t="s">
        <v>219</v>
      </c>
    </row>
    <row r="35" spans="1:13" s="95" customFormat="1" ht="120.75" customHeight="1" x14ac:dyDescent="0.2">
      <c r="A35" s="318"/>
      <c r="B35" s="306"/>
      <c r="C35" s="232"/>
      <c r="D35" s="96" t="s">
        <v>90</v>
      </c>
      <c r="E35" s="129">
        <f>G35</f>
        <v>56.567999999999998</v>
      </c>
      <c r="F35" s="129">
        <f>G35+H35+I35+J35+K35</f>
        <v>2296.5680000000002</v>
      </c>
      <c r="G35" s="129">
        <f>56568/1000</f>
        <v>56.567999999999998</v>
      </c>
      <c r="H35" s="129">
        <v>560</v>
      </c>
      <c r="I35" s="129">
        <v>560</v>
      </c>
      <c r="J35" s="129">
        <v>560</v>
      </c>
      <c r="K35" s="129">
        <v>560</v>
      </c>
      <c r="L35" s="313"/>
      <c r="M35" s="310"/>
    </row>
    <row r="36" spans="1:13" s="95" customFormat="1" ht="14.25" customHeight="1" x14ac:dyDescent="0.2">
      <c r="A36" s="318" t="s">
        <v>145</v>
      </c>
      <c r="B36" s="306" t="s">
        <v>229</v>
      </c>
      <c r="C36" s="230" t="s">
        <v>104</v>
      </c>
      <c r="D36" s="98" t="s">
        <v>31</v>
      </c>
      <c r="E36" s="130">
        <f t="shared" ref="E36:K36" si="8">SUM(E37:E37)</f>
        <v>200</v>
      </c>
      <c r="F36" s="130">
        <f t="shared" si="8"/>
        <v>2200</v>
      </c>
      <c r="G36" s="130">
        <f t="shared" si="8"/>
        <v>200</v>
      </c>
      <c r="H36" s="130">
        <f t="shared" si="8"/>
        <v>500</v>
      </c>
      <c r="I36" s="130">
        <f t="shared" si="8"/>
        <v>500</v>
      </c>
      <c r="J36" s="130">
        <f t="shared" si="8"/>
        <v>500</v>
      </c>
      <c r="K36" s="130">
        <f t="shared" si="8"/>
        <v>500</v>
      </c>
      <c r="L36" s="309" t="s">
        <v>157</v>
      </c>
      <c r="M36" s="309" t="s">
        <v>193</v>
      </c>
    </row>
    <row r="37" spans="1:13" s="95" customFormat="1" ht="51" customHeight="1" x14ac:dyDescent="0.2">
      <c r="A37" s="318"/>
      <c r="B37" s="365"/>
      <c r="C37" s="231"/>
      <c r="D37" s="99" t="s">
        <v>90</v>
      </c>
      <c r="E37" s="131">
        <f>G37</f>
        <v>200</v>
      </c>
      <c r="F37" s="131">
        <f>G37+H37+I37+J37+K37</f>
        <v>2200</v>
      </c>
      <c r="G37" s="131">
        <v>200</v>
      </c>
      <c r="H37" s="131">
        <v>500</v>
      </c>
      <c r="I37" s="131">
        <v>500</v>
      </c>
      <c r="J37" s="131">
        <v>500</v>
      </c>
      <c r="K37" s="131">
        <v>500</v>
      </c>
      <c r="L37" s="313"/>
      <c r="M37" s="313"/>
    </row>
    <row r="38" spans="1:13" s="95" customFormat="1" ht="14.25" customHeight="1" x14ac:dyDescent="0.2">
      <c r="A38" s="311" t="s">
        <v>203</v>
      </c>
      <c r="B38" s="345" t="s">
        <v>223</v>
      </c>
      <c r="C38" s="230" t="s">
        <v>104</v>
      </c>
      <c r="D38" s="98" t="s">
        <v>31</v>
      </c>
      <c r="E38" s="130">
        <f t="shared" ref="E38:K42" si="9">SUM(E39:E39)</f>
        <v>194.82329999999999</v>
      </c>
      <c r="F38" s="130">
        <f t="shared" si="9"/>
        <v>194.82329999999999</v>
      </c>
      <c r="G38" s="130">
        <f t="shared" si="9"/>
        <v>194.82329999999999</v>
      </c>
      <c r="H38" s="130">
        <f t="shared" si="9"/>
        <v>0</v>
      </c>
      <c r="I38" s="130">
        <f t="shared" si="9"/>
        <v>0</v>
      </c>
      <c r="J38" s="130">
        <f t="shared" si="9"/>
        <v>0</v>
      </c>
      <c r="K38" s="130">
        <f t="shared" si="9"/>
        <v>0</v>
      </c>
      <c r="L38" s="309" t="s">
        <v>157</v>
      </c>
      <c r="M38" s="309" t="s">
        <v>187</v>
      </c>
    </row>
    <row r="39" spans="1:13" s="95" customFormat="1" ht="82.5" customHeight="1" x14ac:dyDescent="0.2">
      <c r="A39" s="312"/>
      <c r="B39" s="346"/>
      <c r="C39" s="231"/>
      <c r="D39" s="99" t="s">
        <v>90</v>
      </c>
      <c r="E39" s="131">
        <f>G39</f>
        <v>194.82329999999999</v>
      </c>
      <c r="F39" s="131">
        <f>G39+H39+I39+J39+K39</f>
        <v>194.82329999999999</v>
      </c>
      <c r="G39" s="129">
        <f>194823.3/1000</f>
        <v>194.82329999999999</v>
      </c>
      <c r="H39" s="129">
        <v>0</v>
      </c>
      <c r="I39" s="129">
        <v>0</v>
      </c>
      <c r="J39" s="129">
        <v>0</v>
      </c>
      <c r="K39" s="129">
        <v>0</v>
      </c>
      <c r="L39" s="313"/>
      <c r="M39" s="310"/>
    </row>
    <row r="40" spans="1:13" s="95" customFormat="1" ht="14.25" customHeight="1" x14ac:dyDescent="0.2">
      <c r="A40" s="311" t="s">
        <v>284</v>
      </c>
      <c r="B40" s="345" t="s">
        <v>286</v>
      </c>
      <c r="C40" s="230" t="s">
        <v>104</v>
      </c>
      <c r="D40" s="98" t="s">
        <v>31</v>
      </c>
      <c r="E40" s="130">
        <f t="shared" si="9"/>
        <v>99.5</v>
      </c>
      <c r="F40" s="130">
        <f t="shared" si="9"/>
        <v>99.5</v>
      </c>
      <c r="G40" s="130">
        <f t="shared" si="9"/>
        <v>99.5</v>
      </c>
      <c r="H40" s="130">
        <f t="shared" si="9"/>
        <v>0</v>
      </c>
      <c r="I40" s="130">
        <f t="shared" si="9"/>
        <v>0</v>
      </c>
      <c r="J40" s="130">
        <f t="shared" si="9"/>
        <v>0</v>
      </c>
      <c r="K40" s="130">
        <f t="shared" si="9"/>
        <v>0</v>
      </c>
      <c r="L40" s="309" t="s">
        <v>157</v>
      </c>
      <c r="M40" s="309" t="s">
        <v>288</v>
      </c>
    </row>
    <row r="41" spans="1:13" s="95" customFormat="1" ht="82.5" customHeight="1" x14ac:dyDescent="0.2">
      <c r="A41" s="312"/>
      <c r="B41" s="346"/>
      <c r="C41" s="231"/>
      <c r="D41" s="99" t="s">
        <v>90</v>
      </c>
      <c r="E41" s="131">
        <f>G41</f>
        <v>99.5</v>
      </c>
      <c r="F41" s="131">
        <f>G41+H41+I41+J41+K41</f>
        <v>99.5</v>
      </c>
      <c r="G41" s="129">
        <f>99500/1000</f>
        <v>99.5</v>
      </c>
      <c r="H41" s="129">
        <v>0</v>
      </c>
      <c r="I41" s="129">
        <v>0</v>
      </c>
      <c r="J41" s="129">
        <v>0</v>
      </c>
      <c r="K41" s="129">
        <v>0</v>
      </c>
      <c r="L41" s="313"/>
      <c r="M41" s="310"/>
    </row>
    <row r="42" spans="1:13" s="95" customFormat="1" ht="14.25" customHeight="1" x14ac:dyDescent="0.2">
      <c r="A42" s="311" t="s">
        <v>285</v>
      </c>
      <c r="B42" s="345" t="s">
        <v>287</v>
      </c>
      <c r="C42" s="230" t="s">
        <v>104</v>
      </c>
      <c r="D42" s="98" t="s">
        <v>31</v>
      </c>
      <c r="E42" s="130">
        <f t="shared" si="9"/>
        <v>21.726299999999998</v>
      </c>
      <c r="F42" s="130">
        <f t="shared" si="9"/>
        <v>21.726299999999998</v>
      </c>
      <c r="G42" s="130">
        <f t="shared" si="9"/>
        <v>21.726299999999998</v>
      </c>
      <c r="H42" s="130">
        <f t="shared" si="9"/>
        <v>0</v>
      </c>
      <c r="I42" s="130">
        <f t="shared" si="9"/>
        <v>0</v>
      </c>
      <c r="J42" s="130">
        <f t="shared" si="9"/>
        <v>0</v>
      </c>
      <c r="K42" s="130">
        <f t="shared" si="9"/>
        <v>0</v>
      </c>
      <c r="L42" s="309" t="s">
        <v>157</v>
      </c>
      <c r="M42" s="309" t="s">
        <v>289</v>
      </c>
    </row>
    <row r="43" spans="1:13" s="95" customFormat="1" ht="82.5" customHeight="1" x14ac:dyDescent="0.2">
      <c r="A43" s="312"/>
      <c r="B43" s="346"/>
      <c r="C43" s="231"/>
      <c r="D43" s="99" t="s">
        <v>90</v>
      </c>
      <c r="E43" s="131">
        <f>G43</f>
        <v>21.726299999999998</v>
      </c>
      <c r="F43" s="131">
        <f>G43+H43+I43+J43+K43</f>
        <v>21.726299999999998</v>
      </c>
      <c r="G43" s="129">
        <f>21726.3/1000</f>
        <v>21.726299999999998</v>
      </c>
      <c r="H43" s="129">
        <v>0</v>
      </c>
      <c r="I43" s="129">
        <v>0</v>
      </c>
      <c r="J43" s="129">
        <v>0</v>
      </c>
      <c r="K43" s="129">
        <v>0</v>
      </c>
      <c r="L43" s="313"/>
      <c r="M43" s="310"/>
    </row>
    <row r="44" spans="1:13" s="95" customFormat="1" ht="18.75" customHeight="1" x14ac:dyDescent="0.2">
      <c r="A44" s="318" t="s">
        <v>149</v>
      </c>
      <c r="B44" s="306" t="s">
        <v>369</v>
      </c>
      <c r="C44" s="230" t="s">
        <v>104</v>
      </c>
      <c r="D44" s="98" t="s">
        <v>31</v>
      </c>
      <c r="E44" s="130">
        <f>E45</f>
        <v>0</v>
      </c>
      <c r="F44" s="130">
        <f t="shared" ref="F44:F45" si="10">SUM(G44:K44)</f>
        <v>0</v>
      </c>
      <c r="G44" s="130">
        <f>G45</f>
        <v>0</v>
      </c>
      <c r="H44" s="130">
        <f>H45</f>
        <v>0</v>
      </c>
      <c r="I44" s="130">
        <f>I45</f>
        <v>0</v>
      </c>
      <c r="J44" s="130">
        <f>J45</f>
        <v>0</v>
      </c>
      <c r="K44" s="130">
        <f t="shared" ref="K44" si="11">K45</f>
        <v>0</v>
      </c>
      <c r="L44" s="324" t="s">
        <v>371</v>
      </c>
      <c r="M44" s="309" t="s">
        <v>177</v>
      </c>
    </row>
    <row r="45" spans="1:13" s="95" customFormat="1" ht="56.25" customHeight="1" x14ac:dyDescent="0.2">
      <c r="A45" s="318"/>
      <c r="B45" s="306"/>
      <c r="C45" s="232"/>
      <c r="D45" s="139" t="s">
        <v>70</v>
      </c>
      <c r="E45" s="129">
        <f>G45</f>
        <v>0</v>
      </c>
      <c r="F45" s="129">
        <f t="shared" si="10"/>
        <v>0</v>
      </c>
      <c r="G45" s="129">
        <v>0</v>
      </c>
      <c r="H45" s="129">
        <v>0</v>
      </c>
      <c r="I45" s="129">
        <v>0</v>
      </c>
      <c r="J45" s="129">
        <v>0</v>
      </c>
      <c r="K45" s="129">
        <v>0</v>
      </c>
      <c r="L45" s="325"/>
      <c r="M45" s="313"/>
    </row>
    <row r="46" spans="1:13" s="95" customFormat="1" ht="17.25" customHeight="1" x14ac:dyDescent="0.2">
      <c r="A46" s="311" t="s">
        <v>46</v>
      </c>
      <c r="B46" s="339" t="s">
        <v>164</v>
      </c>
      <c r="C46" s="340"/>
      <c r="D46" s="98" t="s">
        <v>31</v>
      </c>
      <c r="E46" s="130">
        <f>E47+E48</f>
        <v>32751.842400000001</v>
      </c>
      <c r="F46" s="130">
        <f>F47+F48</f>
        <v>32751.842400000001</v>
      </c>
      <c r="G46" s="130">
        <f>SUM(G47:G48)</f>
        <v>32751.842400000001</v>
      </c>
      <c r="H46" s="130">
        <f t="shared" ref="H46:K46" si="12">SUM(H47:H48)</f>
        <v>0</v>
      </c>
      <c r="I46" s="130">
        <f t="shared" si="12"/>
        <v>0</v>
      </c>
      <c r="J46" s="130">
        <f t="shared" si="12"/>
        <v>0</v>
      </c>
      <c r="K46" s="130">
        <f t="shared" si="12"/>
        <v>0</v>
      </c>
      <c r="L46" s="309" t="s">
        <v>372</v>
      </c>
      <c r="M46" s="309"/>
    </row>
    <row r="47" spans="1:13" s="95" customFormat="1" ht="45" customHeight="1" x14ac:dyDescent="0.2">
      <c r="A47" s="350"/>
      <c r="B47" s="341"/>
      <c r="C47" s="342"/>
      <c r="D47" s="97" t="s">
        <v>86</v>
      </c>
      <c r="E47" s="129">
        <f>G47</f>
        <v>6327.4724000000006</v>
      </c>
      <c r="F47" s="129">
        <f>SUM(G47:K47)</f>
        <v>6327.4724000000006</v>
      </c>
      <c r="G47" s="129">
        <f>G50+G55+G52</f>
        <v>6327.4724000000006</v>
      </c>
      <c r="H47" s="129">
        <v>0</v>
      </c>
      <c r="I47" s="129">
        <v>0</v>
      </c>
      <c r="J47" s="129">
        <v>0</v>
      </c>
      <c r="K47" s="129">
        <v>0</v>
      </c>
      <c r="L47" s="313"/>
      <c r="M47" s="313"/>
    </row>
    <row r="48" spans="1:13" s="95" customFormat="1" ht="39.75" customHeight="1" x14ac:dyDescent="0.2">
      <c r="A48" s="312"/>
      <c r="B48" s="343"/>
      <c r="C48" s="344"/>
      <c r="D48" s="96" t="s">
        <v>12</v>
      </c>
      <c r="E48" s="129">
        <f>G48</f>
        <v>26424.37</v>
      </c>
      <c r="F48" s="129">
        <f>SUM(G48:K48)</f>
        <v>26424.37</v>
      </c>
      <c r="G48" s="129">
        <f>G54</f>
        <v>26424.37</v>
      </c>
      <c r="H48" s="129">
        <f>H54</f>
        <v>0</v>
      </c>
      <c r="I48" s="129">
        <f>I54</f>
        <v>0</v>
      </c>
      <c r="J48" s="129">
        <f>J54</f>
        <v>0</v>
      </c>
      <c r="K48" s="129">
        <f>K54</f>
        <v>0</v>
      </c>
      <c r="L48" s="310"/>
      <c r="M48" s="310"/>
    </row>
    <row r="49" spans="1:17" s="95" customFormat="1" ht="15.75" x14ac:dyDescent="0.2">
      <c r="A49" s="318" t="s">
        <v>58</v>
      </c>
      <c r="B49" s="306" t="s">
        <v>68</v>
      </c>
      <c r="C49" s="307" t="s">
        <v>104</v>
      </c>
      <c r="D49" s="98" t="s">
        <v>11</v>
      </c>
      <c r="E49" s="130">
        <f>E50</f>
        <v>0</v>
      </c>
      <c r="F49" s="130">
        <f t="shared" ref="F49:K49" si="13">F50</f>
        <v>0</v>
      </c>
      <c r="G49" s="130">
        <f t="shared" si="13"/>
        <v>0</v>
      </c>
      <c r="H49" s="130">
        <f t="shared" si="13"/>
        <v>0</v>
      </c>
      <c r="I49" s="130">
        <f t="shared" si="13"/>
        <v>0</v>
      </c>
      <c r="J49" s="130">
        <f t="shared" si="13"/>
        <v>0</v>
      </c>
      <c r="K49" s="130">
        <f t="shared" si="13"/>
        <v>0</v>
      </c>
      <c r="L49" s="309" t="s">
        <v>157</v>
      </c>
      <c r="M49" s="309"/>
    </row>
    <row r="50" spans="1:17" s="95" customFormat="1" ht="81.75" customHeight="1" x14ac:dyDescent="0.2">
      <c r="A50" s="318"/>
      <c r="B50" s="306"/>
      <c r="C50" s="308"/>
      <c r="D50" s="96" t="s">
        <v>90</v>
      </c>
      <c r="E50" s="129">
        <f>I50</f>
        <v>0</v>
      </c>
      <c r="F50" s="129">
        <f>G50+H50+I50+J50+K50</f>
        <v>0</v>
      </c>
      <c r="G50" s="129">
        <v>0</v>
      </c>
      <c r="H50" s="129">
        <v>0</v>
      </c>
      <c r="I50" s="129">
        <v>0</v>
      </c>
      <c r="J50" s="129">
        <v>0</v>
      </c>
      <c r="K50" s="129">
        <v>0</v>
      </c>
      <c r="L50" s="310"/>
      <c r="M50" s="310"/>
    </row>
    <row r="51" spans="1:17" s="95" customFormat="1" ht="15" customHeight="1" x14ac:dyDescent="0.2">
      <c r="A51" s="311" t="s">
        <v>179</v>
      </c>
      <c r="B51" s="319" t="s">
        <v>292</v>
      </c>
      <c r="C51" s="307" t="s">
        <v>104</v>
      </c>
      <c r="D51" s="98" t="s">
        <v>31</v>
      </c>
      <c r="E51" s="130">
        <f t="shared" ref="E51:K51" si="14">SUM(E52:E52)</f>
        <v>799.76240000000007</v>
      </c>
      <c r="F51" s="130">
        <f t="shared" si="14"/>
        <v>799.76240000000007</v>
      </c>
      <c r="G51" s="130">
        <f t="shared" si="14"/>
        <v>799.76240000000007</v>
      </c>
      <c r="H51" s="130">
        <f t="shared" si="14"/>
        <v>0</v>
      </c>
      <c r="I51" s="130">
        <f t="shared" si="14"/>
        <v>0</v>
      </c>
      <c r="J51" s="130">
        <f t="shared" si="14"/>
        <v>0</v>
      </c>
      <c r="K51" s="130">
        <f t="shared" si="14"/>
        <v>0</v>
      </c>
      <c r="L51" s="313" t="s">
        <v>157</v>
      </c>
      <c r="M51" s="309" t="s">
        <v>303</v>
      </c>
    </row>
    <row r="52" spans="1:17" s="95" customFormat="1" ht="66.75" customHeight="1" x14ac:dyDescent="0.2">
      <c r="A52" s="312"/>
      <c r="B52" s="320"/>
      <c r="C52" s="308"/>
      <c r="D52" s="96" t="s">
        <v>90</v>
      </c>
      <c r="E52" s="129">
        <f>G52</f>
        <v>799.76240000000007</v>
      </c>
      <c r="F52" s="129">
        <f>G52+H52+I52+J52+K52</f>
        <v>799.76240000000007</v>
      </c>
      <c r="G52" s="129">
        <f>799762.4/1000</f>
        <v>799.76240000000007</v>
      </c>
      <c r="H52" s="129">
        <v>0</v>
      </c>
      <c r="I52" s="129">
        <v>0</v>
      </c>
      <c r="J52" s="129">
        <v>0</v>
      </c>
      <c r="K52" s="129">
        <v>0</v>
      </c>
      <c r="L52" s="310"/>
      <c r="M52" s="310"/>
    </row>
    <row r="53" spans="1:17" s="95" customFormat="1" ht="15" customHeight="1" x14ac:dyDescent="0.2">
      <c r="A53" s="311" t="s">
        <v>194</v>
      </c>
      <c r="B53" s="319" t="s">
        <v>293</v>
      </c>
      <c r="C53" s="307" t="s">
        <v>104</v>
      </c>
      <c r="D53" s="98" t="s">
        <v>31</v>
      </c>
      <c r="E53" s="130">
        <f t="shared" ref="E53:K53" si="15">SUM(E54:E55)</f>
        <v>31952.079999999998</v>
      </c>
      <c r="F53" s="130">
        <f t="shared" si="15"/>
        <v>31952.079999999998</v>
      </c>
      <c r="G53" s="130">
        <f t="shared" si="15"/>
        <v>31952.079999999998</v>
      </c>
      <c r="H53" s="130">
        <f t="shared" si="15"/>
        <v>0</v>
      </c>
      <c r="I53" s="130">
        <f t="shared" si="15"/>
        <v>0</v>
      </c>
      <c r="J53" s="130">
        <f t="shared" si="15"/>
        <v>0</v>
      </c>
      <c r="K53" s="130">
        <f t="shared" si="15"/>
        <v>0</v>
      </c>
      <c r="L53" s="309" t="s">
        <v>157</v>
      </c>
      <c r="M53" s="309" t="s">
        <v>282</v>
      </c>
    </row>
    <row r="54" spans="1:17" s="95" customFormat="1" ht="38.25" customHeight="1" x14ac:dyDescent="0.2">
      <c r="A54" s="350"/>
      <c r="B54" s="351"/>
      <c r="C54" s="338"/>
      <c r="D54" s="96" t="s">
        <v>12</v>
      </c>
      <c r="E54" s="129">
        <f>G54</f>
        <v>26424.37</v>
      </c>
      <c r="F54" s="129">
        <f>G54+H54+I54+J54+K54</f>
        <v>26424.37</v>
      </c>
      <c r="G54" s="129">
        <f>26424370/1000</f>
        <v>26424.37</v>
      </c>
      <c r="H54" s="129">
        <v>0</v>
      </c>
      <c r="I54" s="129">
        <v>0</v>
      </c>
      <c r="J54" s="129">
        <v>0</v>
      </c>
      <c r="K54" s="129">
        <v>0</v>
      </c>
      <c r="L54" s="313"/>
      <c r="M54" s="313"/>
    </row>
    <row r="55" spans="1:17" s="95" customFormat="1" ht="55.5" customHeight="1" x14ac:dyDescent="0.2">
      <c r="A55" s="312"/>
      <c r="B55" s="320"/>
      <c r="C55" s="308"/>
      <c r="D55" s="96" t="s">
        <v>90</v>
      </c>
      <c r="E55" s="129">
        <f>G55</f>
        <v>5527.71</v>
      </c>
      <c r="F55" s="129">
        <f>G55+H55+I55+J55+K55</f>
        <v>5527.71</v>
      </c>
      <c r="G55" s="132">
        <f>5527710/1000</f>
        <v>5527.71</v>
      </c>
      <c r="H55" s="129">
        <v>0</v>
      </c>
      <c r="I55" s="129">
        <v>0</v>
      </c>
      <c r="J55" s="129">
        <v>0</v>
      </c>
      <c r="K55" s="129">
        <v>0</v>
      </c>
      <c r="L55" s="310"/>
      <c r="M55" s="310"/>
    </row>
    <row r="56" spans="1:17" s="95" customFormat="1" ht="15.75" x14ac:dyDescent="0.2">
      <c r="A56" s="173" t="s">
        <v>35</v>
      </c>
      <c r="B56" s="173"/>
      <c r="C56" s="173"/>
      <c r="D56" s="98" t="s">
        <v>36</v>
      </c>
      <c r="E56" s="130">
        <f>E57+E59</f>
        <v>94786.490819999992</v>
      </c>
      <c r="F56" s="130">
        <f>SUM(G56:K56)</f>
        <v>376205.73082</v>
      </c>
      <c r="G56" s="130">
        <f>G57+G59</f>
        <v>94786.490819999992</v>
      </c>
      <c r="H56" s="130">
        <f>H57+H59</f>
        <v>70354.81</v>
      </c>
      <c r="I56" s="130">
        <f>I57+I59</f>
        <v>70354.81</v>
      </c>
      <c r="J56" s="130">
        <f>J57+J59</f>
        <v>70354.81</v>
      </c>
      <c r="K56" s="130">
        <f>K57+K59</f>
        <v>70354.81</v>
      </c>
      <c r="L56" s="96"/>
      <c r="M56" s="101"/>
    </row>
    <row r="57" spans="1:17" ht="15" customHeight="1" x14ac:dyDescent="0.2">
      <c r="A57" s="173"/>
      <c r="B57" s="173"/>
      <c r="C57" s="173"/>
      <c r="D57" s="333" t="s">
        <v>91</v>
      </c>
      <c r="E57" s="314">
        <f>G57</f>
        <v>68362.120819999996</v>
      </c>
      <c r="F57" s="314">
        <f>SUM(G57:K58)</f>
        <v>349781.36082</v>
      </c>
      <c r="G57" s="314">
        <f>G13+G47</f>
        <v>68362.120819999996</v>
      </c>
      <c r="H57" s="314">
        <f>H13+H47</f>
        <v>70354.81</v>
      </c>
      <c r="I57" s="314">
        <f>I13+I47</f>
        <v>70354.81</v>
      </c>
      <c r="J57" s="314">
        <f>J13+J47</f>
        <v>70354.81</v>
      </c>
      <c r="K57" s="314">
        <f>K13+K47</f>
        <v>70354.81</v>
      </c>
      <c r="L57" s="335"/>
      <c r="M57" s="348"/>
    </row>
    <row r="58" spans="1:17" ht="39.75" customHeight="1" x14ac:dyDescent="0.2">
      <c r="A58" s="173"/>
      <c r="B58" s="173"/>
      <c r="C58" s="173"/>
      <c r="D58" s="334"/>
      <c r="E58" s="314"/>
      <c r="F58" s="314"/>
      <c r="G58" s="314"/>
      <c r="H58" s="314"/>
      <c r="I58" s="314"/>
      <c r="J58" s="314"/>
      <c r="K58" s="314"/>
      <c r="L58" s="335"/>
      <c r="M58" s="348"/>
    </row>
    <row r="59" spans="1:17" ht="57" customHeight="1" x14ac:dyDescent="0.2">
      <c r="A59" s="173"/>
      <c r="B59" s="173"/>
      <c r="C59" s="173"/>
      <c r="D59" s="28" t="s">
        <v>45</v>
      </c>
      <c r="E59" s="133">
        <f>G59</f>
        <v>26424.37</v>
      </c>
      <c r="F59" s="133">
        <f>SUM(G59:K59)</f>
        <v>26424.37</v>
      </c>
      <c r="G59" s="133">
        <f>G48</f>
        <v>26424.37</v>
      </c>
      <c r="H59" s="133">
        <f>H48</f>
        <v>0</v>
      </c>
      <c r="I59" s="133">
        <f>I48</f>
        <v>0</v>
      </c>
      <c r="J59" s="133">
        <f>J48</f>
        <v>0</v>
      </c>
      <c r="K59" s="133">
        <f>K48</f>
        <v>0</v>
      </c>
      <c r="L59" s="29"/>
      <c r="M59" s="102"/>
    </row>
    <row r="60" spans="1:17" ht="27.75" customHeight="1" x14ac:dyDescent="0.2">
      <c r="A60" s="349" t="s">
        <v>79</v>
      </c>
      <c r="B60" s="349"/>
      <c r="C60" s="349"/>
      <c r="D60" s="349"/>
      <c r="E60" s="349"/>
      <c r="F60" s="349"/>
      <c r="G60" s="349"/>
      <c r="H60" s="349"/>
      <c r="I60" s="349"/>
      <c r="J60" s="349"/>
      <c r="K60" s="349"/>
      <c r="L60" s="349"/>
      <c r="M60" s="349"/>
    </row>
    <row r="61" spans="1:17" s="30" customFormat="1" ht="20.25" customHeight="1" x14ac:dyDescent="0.2">
      <c r="A61" s="321" t="s">
        <v>62</v>
      </c>
      <c r="B61" s="359" t="s">
        <v>117</v>
      </c>
      <c r="C61" s="360"/>
      <c r="D61" s="23" t="s">
        <v>31</v>
      </c>
      <c r="E61" s="34">
        <f>G61</f>
        <v>37882.112949999995</v>
      </c>
      <c r="F61" s="34">
        <f>SUM(G61:K61)</f>
        <v>172290.11294999998</v>
      </c>
      <c r="G61" s="34">
        <f>G62</f>
        <v>37882.112949999995</v>
      </c>
      <c r="H61" s="34">
        <f t="shared" ref="H61:K61" si="16">H62</f>
        <v>33602</v>
      </c>
      <c r="I61" s="34">
        <f t="shared" si="16"/>
        <v>33602</v>
      </c>
      <c r="J61" s="34">
        <f t="shared" si="16"/>
        <v>33602</v>
      </c>
      <c r="K61" s="34">
        <f t="shared" si="16"/>
        <v>33602</v>
      </c>
      <c r="L61" s="43"/>
      <c r="M61" s="43"/>
    </row>
    <row r="62" spans="1:17" s="30" customFormat="1" ht="15" customHeight="1" x14ac:dyDescent="0.2">
      <c r="A62" s="321"/>
      <c r="B62" s="361"/>
      <c r="C62" s="362"/>
      <c r="D62" s="322" t="s">
        <v>92</v>
      </c>
      <c r="E62" s="331">
        <f>G62</f>
        <v>37882.112949999995</v>
      </c>
      <c r="F62" s="315">
        <f>SUM(G62:K63)</f>
        <v>172290.11294999998</v>
      </c>
      <c r="G62" s="315">
        <f>G64+G66+G68+G70+G72+G74+G76+G78+G80+G82+G84+G86+G88+G90+G94+G92</f>
        <v>37882.112949999995</v>
      </c>
      <c r="H62" s="315">
        <f>H64+H66+H68+H70+H72+H74+H76+H78+H80+H82+H84+H86+H88+H90+H94</f>
        <v>33602</v>
      </c>
      <c r="I62" s="315">
        <f>I64+I66+I68+I70+I72+I74+I76+I78+I80+I82+I84+I86+I88+I90+I94</f>
        <v>33602</v>
      </c>
      <c r="J62" s="315">
        <f>J64+J66+J68+J70+J72+J74+J76+J78+J80+J82+J84+J86+J88+J90+J94</f>
        <v>33602</v>
      </c>
      <c r="K62" s="315">
        <f>K64+K66+K68+K70+K72+K74+K76+K78+K80+K82+K84+K86+K88+K90+K94</f>
        <v>33602</v>
      </c>
      <c r="L62" s="316" t="s">
        <v>69</v>
      </c>
      <c r="M62" s="347"/>
    </row>
    <row r="63" spans="1:17" s="95" customFormat="1" ht="55.5" customHeight="1" x14ac:dyDescent="0.2">
      <c r="A63" s="321"/>
      <c r="B63" s="361"/>
      <c r="C63" s="362"/>
      <c r="D63" s="323"/>
      <c r="E63" s="332"/>
      <c r="F63" s="315"/>
      <c r="G63" s="315"/>
      <c r="H63" s="315"/>
      <c r="I63" s="315"/>
      <c r="J63" s="315"/>
      <c r="K63" s="315"/>
      <c r="L63" s="317"/>
      <c r="M63" s="347"/>
    </row>
    <row r="64" spans="1:17" s="95" customFormat="1" ht="15" customHeight="1" x14ac:dyDescent="0.2">
      <c r="A64" s="305" t="s">
        <v>32</v>
      </c>
      <c r="B64" s="306" t="s">
        <v>230</v>
      </c>
      <c r="C64" s="230" t="s">
        <v>104</v>
      </c>
      <c r="D64" s="98" t="s">
        <v>31</v>
      </c>
      <c r="E64" s="134">
        <f>SUM(E65:E65)</f>
        <v>25761.599999999999</v>
      </c>
      <c r="F64" s="134">
        <f>F65</f>
        <v>133827.6</v>
      </c>
      <c r="G64" s="134">
        <f>G65</f>
        <v>25761.599999999999</v>
      </c>
      <c r="H64" s="134">
        <f>SUM(H65:H65)</f>
        <v>27016.5</v>
      </c>
      <c r="I64" s="134">
        <f>I65</f>
        <v>27016.5</v>
      </c>
      <c r="J64" s="134">
        <f>J65</f>
        <v>27016.5</v>
      </c>
      <c r="K64" s="134">
        <f>K65</f>
        <v>27016.5</v>
      </c>
      <c r="L64" s="309" t="s">
        <v>69</v>
      </c>
      <c r="M64" s="309" t="s">
        <v>192</v>
      </c>
      <c r="Q64" s="100">
        <f>G61-38634.4</f>
        <v>-752.28705000000627</v>
      </c>
    </row>
    <row r="65" spans="1:13" s="95" customFormat="1" ht="102" customHeight="1" x14ac:dyDescent="0.2">
      <c r="A65" s="305"/>
      <c r="B65" s="306"/>
      <c r="C65" s="232"/>
      <c r="D65" s="96" t="s">
        <v>70</v>
      </c>
      <c r="E65" s="135">
        <f>G65</f>
        <v>25761.599999999999</v>
      </c>
      <c r="F65" s="135">
        <f t="shared" ref="F65:F78" si="17">SUM(G65:K65)</f>
        <v>133827.6</v>
      </c>
      <c r="G65" s="135">
        <v>25761.599999999999</v>
      </c>
      <c r="H65" s="135">
        <v>27016.5</v>
      </c>
      <c r="I65" s="135">
        <v>27016.5</v>
      </c>
      <c r="J65" s="135">
        <v>27016.5</v>
      </c>
      <c r="K65" s="135">
        <v>27016.5</v>
      </c>
      <c r="L65" s="313"/>
      <c r="M65" s="310"/>
    </row>
    <row r="66" spans="1:13" s="95" customFormat="1" x14ac:dyDescent="0.2">
      <c r="A66" s="318" t="s">
        <v>33</v>
      </c>
      <c r="B66" s="306" t="s">
        <v>232</v>
      </c>
      <c r="C66" s="230" t="s">
        <v>104</v>
      </c>
      <c r="D66" s="98" t="s">
        <v>31</v>
      </c>
      <c r="E66" s="134">
        <v>0</v>
      </c>
      <c r="F66" s="134">
        <f t="shared" si="17"/>
        <v>4523.5</v>
      </c>
      <c r="G66" s="134">
        <f>G67</f>
        <v>1323.5</v>
      </c>
      <c r="H66" s="134">
        <f>H67</f>
        <v>800</v>
      </c>
      <c r="I66" s="134">
        <f>I67</f>
        <v>800</v>
      </c>
      <c r="J66" s="134">
        <f>J67</f>
        <v>800</v>
      </c>
      <c r="K66" s="134">
        <f>K67</f>
        <v>800</v>
      </c>
      <c r="L66" s="309" t="s">
        <v>69</v>
      </c>
      <c r="M66" s="309" t="s">
        <v>192</v>
      </c>
    </row>
    <row r="67" spans="1:13" s="95" customFormat="1" ht="99.75" customHeight="1" x14ac:dyDescent="0.2">
      <c r="A67" s="318"/>
      <c r="B67" s="306"/>
      <c r="C67" s="232"/>
      <c r="D67" s="96" t="s">
        <v>70</v>
      </c>
      <c r="E67" s="129">
        <f>G67</f>
        <v>1323.5</v>
      </c>
      <c r="F67" s="129">
        <f t="shared" si="17"/>
        <v>4523.5</v>
      </c>
      <c r="G67" s="129">
        <v>1323.5</v>
      </c>
      <c r="H67" s="129">
        <v>800</v>
      </c>
      <c r="I67" s="129">
        <v>800</v>
      </c>
      <c r="J67" s="129">
        <v>800</v>
      </c>
      <c r="K67" s="129">
        <v>800</v>
      </c>
      <c r="L67" s="313"/>
      <c r="M67" s="310"/>
    </row>
    <row r="68" spans="1:13" s="95" customFormat="1" x14ac:dyDescent="0.2">
      <c r="A68" s="318" t="s">
        <v>34</v>
      </c>
      <c r="B68" s="306" t="s">
        <v>233</v>
      </c>
      <c r="C68" s="230" t="s">
        <v>104</v>
      </c>
      <c r="D68" s="98" t="s">
        <v>31</v>
      </c>
      <c r="E68" s="134">
        <v>0</v>
      </c>
      <c r="F68" s="134">
        <f t="shared" si="17"/>
        <v>376.1</v>
      </c>
      <c r="G68" s="134">
        <f>G69</f>
        <v>304.10000000000002</v>
      </c>
      <c r="H68" s="134">
        <f>H69</f>
        <v>18</v>
      </c>
      <c r="I68" s="134">
        <f>I69</f>
        <v>18</v>
      </c>
      <c r="J68" s="134">
        <f>J69</f>
        <v>18</v>
      </c>
      <c r="K68" s="134">
        <f>K69</f>
        <v>18</v>
      </c>
      <c r="L68" s="309" t="s">
        <v>69</v>
      </c>
      <c r="M68" s="309" t="s">
        <v>192</v>
      </c>
    </row>
    <row r="69" spans="1:13" s="95" customFormat="1" ht="78" customHeight="1" x14ac:dyDescent="0.2">
      <c r="A69" s="318"/>
      <c r="B69" s="306"/>
      <c r="C69" s="232"/>
      <c r="D69" s="96" t="s">
        <v>70</v>
      </c>
      <c r="E69" s="129">
        <f>G69</f>
        <v>304.10000000000002</v>
      </c>
      <c r="F69" s="129">
        <f t="shared" si="17"/>
        <v>376.1</v>
      </c>
      <c r="G69" s="129">
        <v>304.10000000000002</v>
      </c>
      <c r="H69" s="129">
        <v>18</v>
      </c>
      <c r="I69" s="129">
        <v>18</v>
      </c>
      <c r="J69" s="129">
        <v>18</v>
      </c>
      <c r="K69" s="129">
        <v>18</v>
      </c>
      <c r="L69" s="313"/>
      <c r="M69" s="310"/>
    </row>
    <row r="70" spans="1:13" s="95" customFormat="1" x14ac:dyDescent="0.2">
      <c r="A70" s="318" t="s">
        <v>72</v>
      </c>
      <c r="B70" s="306" t="s">
        <v>234</v>
      </c>
      <c r="C70" s="230" t="s">
        <v>104</v>
      </c>
      <c r="D70" s="98" t="s">
        <v>31</v>
      </c>
      <c r="E70" s="134">
        <v>0</v>
      </c>
      <c r="F70" s="134">
        <f t="shared" si="17"/>
        <v>24754.760000000002</v>
      </c>
      <c r="G70" s="134">
        <f>G71</f>
        <v>4820.3599999999997</v>
      </c>
      <c r="H70" s="134">
        <f>H71</f>
        <v>4983.6000000000004</v>
      </c>
      <c r="I70" s="134">
        <f>I71</f>
        <v>4983.6000000000004</v>
      </c>
      <c r="J70" s="134">
        <f>J71</f>
        <v>4983.6000000000004</v>
      </c>
      <c r="K70" s="134">
        <f>K71</f>
        <v>4983.6000000000004</v>
      </c>
      <c r="L70" s="309" t="s">
        <v>69</v>
      </c>
      <c r="M70" s="309" t="s">
        <v>171</v>
      </c>
    </row>
    <row r="71" spans="1:13" s="95" customFormat="1" ht="107.25" customHeight="1" x14ac:dyDescent="0.2">
      <c r="A71" s="318"/>
      <c r="B71" s="306"/>
      <c r="C71" s="232"/>
      <c r="D71" s="96" t="s">
        <v>70</v>
      </c>
      <c r="E71" s="129">
        <f>G71</f>
        <v>4820.3599999999997</v>
      </c>
      <c r="F71" s="129">
        <f t="shared" si="17"/>
        <v>24754.760000000002</v>
      </c>
      <c r="G71" s="129">
        <f>4820360/1000</f>
        <v>4820.3599999999997</v>
      </c>
      <c r="H71" s="129">
        <v>4983.6000000000004</v>
      </c>
      <c r="I71" s="129">
        <v>4983.6000000000004</v>
      </c>
      <c r="J71" s="129">
        <v>4983.6000000000004</v>
      </c>
      <c r="K71" s="129">
        <v>4983.6000000000004</v>
      </c>
      <c r="L71" s="313"/>
      <c r="M71" s="310"/>
    </row>
    <row r="72" spans="1:13" s="95" customFormat="1" x14ac:dyDescent="0.2">
      <c r="A72" s="318" t="s">
        <v>73</v>
      </c>
      <c r="B72" s="306" t="s">
        <v>235</v>
      </c>
      <c r="C72" s="230" t="s">
        <v>104</v>
      </c>
      <c r="D72" s="98" t="s">
        <v>31</v>
      </c>
      <c r="E72" s="134">
        <v>0</v>
      </c>
      <c r="F72" s="134">
        <f t="shared" si="17"/>
        <v>984.5</v>
      </c>
      <c r="G72" s="134">
        <f>G73</f>
        <v>924.5</v>
      </c>
      <c r="H72" s="134">
        <f>H73</f>
        <v>15</v>
      </c>
      <c r="I72" s="134">
        <f>I73</f>
        <v>15</v>
      </c>
      <c r="J72" s="134">
        <f>J73</f>
        <v>15</v>
      </c>
      <c r="K72" s="134">
        <f>K73</f>
        <v>15</v>
      </c>
      <c r="L72" s="309" t="s">
        <v>69</v>
      </c>
      <c r="M72" s="309" t="s">
        <v>171</v>
      </c>
    </row>
    <row r="73" spans="1:13" s="95" customFormat="1" ht="93" customHeight="1" x14ac:dyDescent="0.2">
      <c r="A73" s="318"/>
      <c r="B73" s="306"/>
      <c r="C73" s="232"/>
      <c r="D73" s="96" t="s">
        <v>70</v>
      </c>
      <c r="E73" s="129">
        <f>G73</f>
        <v>924.5</v>
      </c>
      <c r="F73" s="129">
        <f t="shared" si="17"/>
        <v>984.5</v>
      </c>
      <c r="G73" s="129">
        <f>924500/1000</f>
        <v>924.5</v>
      </c>
      <c r="H73" s="129">
        <v>15</v>
      </c>
      <c r="I73" s="129">
        <v>15</v>
      </c>
      <c r="J73" s="129">
        <v>15</v>
      </c>
      <c r="K73" s="129">
        <v>15</v>
      </c>
      <c r="L73" s="313"/>
      <c r="M73" s="310"/>
    </row>
    <row r="74" spans="1:13" s="95" customFormat="1" ht="15.75" customHeight="1" x14ac:dyDescent="0.2">
      <c r="A74" s="318" t="s">
        <v>74</v>
      </c>
      <c r="B74" s="306" t="s">
        <v>236</v>
      </c>
      <c r="C74" s="230" t="s">
        <v>104</v>
      </c>
      <c r="D74" s="98" t="s">
        <v>31</v>
      </c>
      <c r="E74" s="130">
        <v>0</v>
      </c>
      <c r="F74" s="130">
        <f t="shared" si="17"/>
        <v>25</v>
      </c>
      <c r="G74" s="130">
        <f>G75</f>
        <v>25</v>
      </c>
      <c r="H74" s="130">
        <f>H75</f>
        <v>0</v>
      </c>
      <c r="I74" s="130">
        <f>I75</f>
        <v>0</v>
      </c>
      <c r="J74" s="130">
        <f>J75</f>
        <v>0</v>
      </c>
      <c r="K74" s="130">
        <f>K75</f>
        <v>0</v>
      </c>
      <c r="L74" s="309" t="s">
        <v>69</v>
      </c>
      <c r="M74" s="309" t="s">
        <v>174</v>
      </c>
    </row>
    <row r="75" spans="1:13" s="95" customFormat="1" ht="62.25" customHeight="1" x14ac:dyDescent="0.2">
      <c r="A75" s="318"/>
      <c r="B75" s="306"/>
      <c r="C75" s="232"/>
      <c r="D75" s="96" t="s">
        <v>70</v>
      </c>
      <c r="E75" s="129">
        <v>0</v>
      </c>
      <c r="F75" s="129">
        <f t="shared" si="17"/>
        <v>25</v>
      </c>
      <c r="G75" s="129">
        <v>25</v>
      </c>
      <c r="H75" s="129">
        <v>0</v>
      </c>
      <c r="I75" s="129">
        <v>0</v>
      </c>
      <c r="J75" s="129">
        <v>0</v>
      </c>
      <c r="K75" s="129">
        <v>0</v>
      </c>
      <c r="L75" s="313"/>
      <c r="M75" s="310"/>
    </row>
    <row r="76" spans="1:13" s="95" customFormat="1" ht="15.75" customHeight="1" x14ac:dyDescent="0.2">
      <c r="A76" s="318" t="s">
        <v>75</v>
      </c>
      <c r="B76" s="306" t="s">
        <v>237</v>
      </c>
      <c r="C76" s="307" t="s">
        <v>104</v>
      </c>
      <c r="D76" s="98" t="s">
        <v>31</v>
      </c>
      <c r="E76" s="130">
        <v>0</v>
      </c>
      <c r="F76" s="130">
        <f t="shared" si="17"/>
        <v>237.5</v>
      </c>
      <c r="G76" s="130">
        <f>G77</f>
        <v>29.5</v>
      </c>
      <c r="H76" s="130">
        <f>H77</f>
        <v>52</v>
      </c>
      <c r="I76" s="130">
        <f>I77</f>
        <v>52</v>
      </c>
      <c r="J76" s="130">
        <f>J77</f>
        <v>52</v>
      </c>
      <c r="K76" s="130">
        <f>K77</f>
        <v>52</v>
      </c>
      <c r="L76" s="309" t="s">
        <v>69</v>
      </c>
      <c r="M76" s="309" t="s">
        <v>193</v>
      </c>
    </row>
    <row r="77" spans="1:13" s="95" customFormat="1" ht="48" customHeight="1" x14ac:dyDescent="0.2">
      <c r="A77" s="318"/>
      <c r="B77" s="306"/>
      <c r="C77" s="308"/>
      <c r="D77" s="96" t="s">
        <v>70</v>
      </c>
      <c r="E77" s="129">
        <f>G77</f>
        <v>29.5</v>
      </c>
      <c r="F77" s="129">
        <f>SUM(G77:K77)</f>
        <v>237.5</v>
      </c>
      <c r="G77" s="129">
        <f>29500/1000</f>
        <v>29.5</v>
      </c>
      <c r="H77" s="129">
        <v>52</v>
      </c>
      <c r="I77" s="129">
        <v>52</v>
      </c>
      <c r="J77" s="129">
        <v>52</v>
      </c>
      <c r="K77" s="129">
        <v>52</v>
      </c>
      <c r="L77" s="313"/>
      <c r="M77" s="310"/>
    </row>
    <row r="78" spans="1:13" s="95" customFormat="1" ht="15.75" customHeight="1" x14ac:dyDescent="0.2">
      <c r="A78" s="318" t="s">
        <v>108</v>
      </c>
      <c r="B78" s="306" t="s">
        <v>238</v>
      </c>
      <c r="C78" s="230" t="s">
        <v>104</v>
      </c>
      <c r="D78" s="98" t="s">
        <v>31</v>
      </c>
      <c r="E78" s="130">
        <v>0</v>
      </c>
      <c r="F78" s="130">
        <f t="shared" si="17"/>
        <v>200</v>
      </c>
      <c r="G78" s="130">
        <f>G79</f>
        <v>80</v>
      </c>
      <c r="H78" s="130">
        <f>H79</f>
        <v>30</v>
      </c>
      <c r="I78" s="130">
        <f>I79</f>
        <v>30</v>
      </c>
      <c r="J78" s="130">
        <f>J79</f>
        <v>30</v>
      </c>
      <c r="K78" s="130">
        <f>K79</f>
        <v>30</v>
      </c>
      <c r="L78" s="309" t="s">
        <v>69</v>
      </c>
      <c r="M78" s="309" t="s">
        <v>175</v>
      </c>
    </row>
    <row r="79" spans="1:13" s="95" customFormat="1" ht="87.75" customHeight="1" x14ac:dyDescent="0.2">
      <c r="A79" s="318"/>
      <c r="B79" s="306"/>
      <c r="C79" s="232"/>
      <c r="D79" s="96" t="s">
        <v>70</v>
      </c>
      <c r="E79" s="129">
        <f>G79</f>
        <v>80</v>
      </c>
      <c r="F79" s="129">
        <f t="shared" ref="F79:F96" si="18">SUM(G79:K79)</f>
        <v>200</v>
      </c>
      <c r="G79" s="129">
        <v>80</v>
      </c>
      <c r="H79" s="129">
        <v>30</v>
      </c>
      <c r="I79" s="129">
        <v>30</v>
      </c>
      <c r="J79" s="129">
        <v>30</v>
      </c>
      <c r="K79" s="129">
        <v>30</v>
      </c>
      <c r="L79" s="313"/>
      <c r="M79" s="310"/>
    </row>
    <row r="80" spans="1:13" s="95" customFormat="1" ht="15.75" customHeight="1" x14ac:dyDescent="0.2">
      <c r="A80" s="318" t="s">
        <v>109</v>
      </c>
      <c r="B80" s="306" t="s">
        <v>239</v>
      </c>
      <c r="C80" s="230" t="s">
        <v>104</v>
      </c>
      <c r="D80" s="98" t="s">
        <v>31</v>
      </c>
      <c r="E80" s="130">
        <v>0</v>
      </c>
      <c r="F80" s="130">
        <f t="shared" si="18"/>
        <v>1425.4680000000003</v>
      </c>
      <c r="G80" s="130">
        <f>G81</f>
        <v>1077.8679999999999</v>
      </c>
      <c r="H80" s="130">
        <f>H81</f>
        <v>86.9</v>
      </c>
      <c r="I80" s="130">
        <f>I81</f>
        <v>86.9</v>
      </c>
      <c r="J80" s="130">
        <f>J81</f>
        <v>86.9</v>
      </c>
      <c r="K80" s="130">
        <f>K81</f>
        <v>86.9</v>
      </c>
      <c r="L80" s="309" t="s">
        <v>69</v>
      </c>
      <c r="M80" s="309" t="s">
        <v>180</v>
      </c>
    </row>
    <row r="81" spans="1:13" s="95" customFormat="1" ht="61.5" customHeight="1" x14ac:dyDescent="0.2">
      <c r="A81" s="318"/>
      <c r="B81" s="306"/>
      <c r="C81" s="232"/>
      <c r="D81" s="96" t="s">
        <v>70</v>
      </c>
      <c r="E81" s="129">
        <f>G81</f>
        <v>1077.8679999999999</v>
      </c>
      <c r="F81" s="129">
        <f t="shared" si="18"/>
        <v>1425.4680000000003</v>
      </c>
      <c r="G81" s="129">
        <f>(787500+221368+69000)/1000</f>
        <v>1077.8679999999999</v>
      </c>
      <c r="H81" s="129">
        <v>86.9</v>
      </c>
      <c r="I81" s="129">
        <v>86.9</v>
      </c>
      <c r="J81" s="129">
        <v>86.9</v>
      </c>
      <c r="K81" s="129">
        <v>86.9</v>
      </c>
      <c r="L81" s="310"/>
      <c r="M81" s="310"/>
    </row>
    <row r="82" spans="1:13" s="95" customFormat="1" ht="15.75" x14ac:dyDescent="0.2">
      <c r="A82" s="318" t="s">
        <v>144</v>
      </c>
      <c r="B82" s="306" t="s">
        <v>241</v>
      </c>
      <c r="C82" s="230" t="s">
        <v>104</v>
      </c>
      <c r="D82" s="98" t="s">
        <v>31</v>
      </c>
      <c r="E82" s="130">
        <f>E83</f>
        <v>284.01367999999997</v>
      </c>
      <c r="F82" s="130">
        <f t="shared" si="18"/>
        <v>1484.01368</v>
      </c>
      <c r="G82" s="130">
        <f>G83</f>
        <v>284.01367999999997</v>
      </c>
      <c r="H82" s="130">
        <f>H83</f>
        <v>300</v>
      </c>
      <c r="I82" s="130">
        <f>I83</f>
        <v>300</v>
      </c>
      <c r="J82" s="130">
        <f>J83</f>
        <v>300</v>
      </c>
      <c r="K82" s="130">
        <f t="shared" ref="K82:K94" si="19">K83</f>
        <v>300</v>
      </c>
      <c r="L82" s="324" t="s">
        <v>69</v>
      </c>
      <c r="M82" s="309" t="s">
        <v>176</v>
      </c>
    </row>
    <row r="83" spans="1:13" s="95" customFormat="1" ht="105.75" customHeight="1" x14ac:dyDescent="0.2">
      <c r="A83" s="318"/>
      <c r="B83" s="306"/>
      <c r="C83" s="232"/>
      <c r="D83" s="96" t="s">
        <v>70</v>
      </c>
      <c r="E83" s="129">
        <f>G83</f>
        <v>284.01367999999997</v>
      </c>
      <c r="F83" s="129">
        <f t="shared" si="18"/>
        <v>1484.01368</v>
      </c>
      <c r="G83" s="129">
        <f>284013.68/1000</f>
        <v>284.01367999999997</v>
      </c>
      <c r="H83" s="129">
        <v>300</v>
      </c>
      <c r="I83" s="129">
        <v>300</v>
      </c>
      <c r="J83" s="129">
        <v>300</v>
      </c>
      <c r="K83" s="129">
        <v>300</v>
      </c>
      <c r="L83" s="325"/>
      <c r="M83" s="313"/>
    </row>
    <row r="84" spans="1:13" s="95" customFormat="1" ht="18.75" customHeight="1" x14ac:dyDescent="0.2">
      <c r="A84" s="318" t="s">
        <v>145</v>
      </c>
      <c r="B84" s="306" t="s">
        <v>242</v>
      </c>
      <c r="C84" s="230" t="s">
        <v>104</v>
      </c>
      <c r="D84" s="98" t="s">
        <v>31</v>
      </c>
      <c r="E84" s="130">
        <f>E85</f>
        <v>180.6</v>
      </c>
      <c r="F84" s="130">
        <f t="shared" si="18"/>
        <v>1380.6</v>
      </c>
      <c r="G84" s="130">
        <f>G85</f>
        <v>180.6</v>
      </c>
      <c r="H84" s="130">
        <f>H85</f>
        <v>300</v>
      </c>
      <c r="I84" s="130">
        <f>I85</f>
        <v>300</v>
      </c>
      <c r="J84" s="130">
        <f>J85</f>
        <v>300</v>
      </c>
      <c r="K84" s="130">
        <f t="shared" si="19"/>
        <v>300</v>
      </c>
      <c r="L84" s="324" t="s">
        <v>69</v>
      </c>
      <c r="M84" s="309" t="s">
        <v>177</v>
      </c>
    </row>
    <row r="85" spans="1:13" s="95" customFormat="1" ht="56.25" customHeight="1" x14ac:dyDescent="0.2">
      <c r="A85" s="318"/>
      <c r="B85" s="306"/>
      <c r="C85" s="232"/>
      <c r="D85" s="96" t="s">
        <v>70</v>
      </c>
      <c r="E85" s="129">
        <f>G85</f>
        <v>180.6</v>
      </c>
      <c r="F85" s="129">
        <f t="shared" si="18"/>
        <v>1380.6</v>
      </c>
      <c r="G85" s="129">
        <f>180600/1000</f>
        <v>180.6</v>
      </c>
      <c r="H85" s="129">
        <v>300</v>
      </c>
      <c r="I85" s="129">
        <v>300</v>
      </c>
      <c r="J85" s="129">
        <v>300</v>
      </c>
      <c r="K85" s="129">
        <v>300</v>
      </c>
      <c r="L85" s="325"/>
      <c r="M85" s="313"/>
    </row>
    <row r="86" spans="1:13" s="95" customFormat="1" ht="18.75" customHeight="1" x14ac:dyDescent="0.2">
      <c r="A86" s="318" t="s">
        <v>146</v>
      </c>
      <c r="B86" s="367" t="s">
        <v>243</v>
      </c>
      <c r="C86" s="230" t="s">
        <v>104</v>
      </c>
      <c r="D86" s="98" t="s">
        <v>31</v>
      </c>
      <c r="E86" s="130">
        <f>E87</f>
        <v>180</v>
      </c>
      <c r="F86" s="130">
        <f t="shared" si="18"/>
        <v>180</v>
      </c>
      <c r="G86" s="130">
        <f>G87</f>
        <v>180</v>
      </c>
      <c r="H86" s="130">
        <f>H87</f>
        <v>0</v>
      </c>
      <c r="I86" s="130">
        <f>I87</f>
        <v>0</v>
      </c>
      <c r="J86" s="130">
        <f>J87</f>
        <v>0</v>
      </c>
      <c r="K86" s="130">
        <f t="shared" si="19"/>
        <v>0</v>
      </c>
      <c r="L86" s="327" t="s">
        <v>69</v>
      </c>
      <c r="M86" s="309" t="s">
        <v>187</v>
      </c>
    </row>
    <row r="87" spans="1:13" s="95" customFormat="1" ht="75.75" customHeight="1" x14ac:dyDescent="0.2">
      <c r="A87" s="318"/>
      <c r="B87" s="346"/>
      <c r="C87" s="232"/>
      <c r="D87" s="96" t="s">
        <v>70</v>
      </c>
      <c r="E87" s="129">
        <f>G87</f>
        <v>180</v>
      </c>
      <c r="F87" s="129">
        <f t="shared" si="18"/>
        <v>180</v>
      </c>
      <c r="G87" s="129">
        <f>180000/1000</f>
        <v>180</v>
      </c>
      <c r="H87" s="129">
        <v>0</v>
      </c>
      <c r="I87" s="129">
        <v>0</v>
      </c>
      <c r="J87" s="129">
        <v>0</v>
      </c>
      <c r="K87" s="129">
        <v>0</v>
      </c>
      <c r="L87" s="327"/>
      <c r="M87" s="310"/>
    </row>
    <row r="88" spans="1:13" s="95" customFormat="1" ht="18.75" customHeight="1" x14ac:dyDescent="0.2">
      <c r="A88" s="311" t="s">
        <v>147</v>
      </c>
      <c r="B88" s="367" t="s">
        <v>205</v>
      </c>
      <c r="C88" s="230" t="s">
        <v>104</v>
      </c>
      <c r="D88" s="98" t="s">
        <v>31</v>
      </c>
      <c r="E88" s="130">
        <f>E89</f>
        <v>291.44900000000001</v>
      </c>
      <c r="F88" s="130">
        <f t="shared" si="18"/>
        <v>291.44900000000001</v>
      </c>
      <c r="G88" s="130">
        <f>G89</f>
        <v>291.44900000000001</v>
      </c>
      <c r="H88" s="130">
        <f>H89</f>
        <v>0</v>
      </c>
      <c r="I88" s="130">
        <f>I89</f>
        <v>0</v>
      </c>
      <c r="J88" s="130">
        <f>J89</f>
        <v>0</v>
      </c>
      <c r="K88" s="130">
        <f t="shared" si="19"/>
        <v>0</v>
      </c>
      <c r="L88" s="327" t="s">
        <v>69</v>
      </c>
      <c r="M88" s="309" t="s">
        <v>215</v>
      </c>
    </row>
    <row r="89" spans="1:13" s="95" customFormat="1" ht="49.5" customHeight="1" x14ac:dyDescent="0.2">
      <c r="A89" s="312"/>
      <c r="B89" s="346"/>
      <c r="C89" s="232"/>
      <c r="D89" s="96" t="s">
        <v>70</v>
      </c>
      <c r="E89" s="129">
        <f>G89</f>
        <v>291.44900000000001</v>
      </c>
      <c r="F89" s="129">
        <f t="shared" si="18"/>
        <v>291.44900000000001</v>
      </c>
      <c r="G89" s="129">
        <f>291449/1000</f>
        <v>291.44900000000001</v>
      </c>
      <c r="H89" s="129">
        <v>0</v>
      </c>
      <c r="I89" s="129">
        <v>0</v>
      </c>
      <c r="J89" s="129">
        <v>0</v>
      </c>
      <c r="K89" s="129">
        <v>0</v>
      </c>
      <c r="L89" s="327"/>
      <c r="M89" s="310"/>
    </row>
    <row r="90" spans="1:13" s="95" customFormat="1" ht="18.75" customHeight="1" x14ac:dyDescent="0.2">
      <c r="A90" s="311" t="s">
        <v>148</v>
      </c>
      <c r="B90" s="367" t="s">
        <v>207</v>
      </c>
      <c r="C90" s="230" t="s">
        <v>104</v>
      </c>
      <c r="D90" s="98" t="s">
        <v>31</v>
      </c>
      <c r="E90" s="130">
        <f>E91</f>
        <v>10.032</v>
      </c>
      <c r="F90" s="130">
        <f t="shared" si="18"/>
        <v>10.032</v>
      </c>
      <c r="G90" s="130">
        <f>G91</f>
        <v>10.032</v>
      </c>
      <c r="H90" s="130">
        <f>H91</f>
        <v>0</v>
      </c>
      <c r="I90" s="130">
        <f>I91</f>
        <v>0</v>
      </c>
      <c r="J90" s="130">
        <f>J91</f>
        <v>0</v>
      </c>
      <c r="K90" s="130">
        <f t="shared" si="19"/>
        <v>0</v>
      </c>
      <c r="L90" s="327" t="s">
        <v>69</v>
      </c>
      <c r="M90" s="309" t="s">
        <v>216</v>
      </c>
    </row>
    <row r="91" spans="1:13" s="95" customFormat="1" ht="70.5" customHeight="1" x14ac:dyDescent="0.2">
      <c r="A91" s="312"/>
      <c r="B91" s="346"/>
      <c r="C91" s="232"/>
      <c r="D91" s="96" t="s">
        <v>70</v>
      </c>
      <c r="E91" s="129">
        <f>G91</f>
        <v>10.032</v>
      </c>
      <c r="F91" s="129">
        <f t="shared" si="18"/>
        <v>10.032</v>
      </c>
      <c r="G91" s="129">
        <f>10032/1000</f>
        <v>10.032</v>
      </c>
      <c r="H91" s="129">
        <v>0</v>
      </c>
      <c r="I91" s="129">
        <v>0</v>
      </c>
      <c r="J91" s="129">
        <v>0</v>
      </c>
      <c r="K91" s="129">
        <v>0</v>
      </c>
      <c r="L91" s="327"/>
      <c r="M91" s="310"/>
    </row>
    <row r="92" spans="1:13" s="95" customFormat="1" ht="18.75" customHeight="1" x14ac:dyDescent="0.2">
      <c r="A92" s="311" t="s">
        <v>149</v>
      </c>
      <c r="B92" s="367" t="s">
        <v>208</v>
      </c>
      <c r="C92" s="230" t="s">
        <v>104</v>
      </c>
      <c r="D92" s="98" t="s">
        <v>31</v>
      </c>
      <c r="E92" s="130">
        <f>E93</f>
        <v>90</v>
      </c>
      <c r="F92" s="130">
        <f t="shared" ref="F92:F93" si="20">SUM(G92:K92)</f>
        <v>90</v>
      </c>
      <c r="G92" s="130">
        <f>G93</f>
        <v>90</v>
      </c>
      <c r="H92" s="130">
        <f>H93</f>
        <v>0</v>
      </c>
      <c r="I92" s="130">
        <f>I93</f>
        <v>0</v>
      </c>
      <c r="J92" s="130">
        <f>J93</f>
        <v>0</v>
      </c>
      <c r="K92" s="130">
        <f t="shared" si="19"/>
        <v>0</v>
      </c>
      <c r="L92" s="327" t="s">
        <v>69</v>
      </c>
      <c r="M92" s="309" t="s">
        <v>217</v>
      </c>
    </row>
    <row r="93" spans="1:13" s="95" customFormat="1" ht="75" customHeight="1" x14ac:dyDescent="0.2">
      <c r="A93" s="312"/>
      <c r="B93" s="346"/>
      <c r="C93" s="232"/>
      <c r="D93" s="107" t="s">
        <v>70</v>
      </c>
      <c r="E93" s="129">
        <f>G93</f>
        <v>90</v>
      </c>
      <c r="F93" s="129">
        <f t="shared" si="20"/>
        <v>90</v>
      </c>
      <c r="G93" s="129">
        <v>90</v>
      </c>
      <c r="H93" s="129">
        <v>0</v>
      </c>
      <c r="I93" s="129">
        <v>0</v>
      </c>
      <c r="J93" s="129">
        <v>0</v>
      </c>
      <c r="K93" s="129">
        <v>0</v>
      </c>
      <c r="L93" s="327"/>
      <c r="M93" s="310"/>
    </row>
    <row r="94" spans="1:13" s="95" customFormat="1" ht="18.75" customHeight="1" x14ac:dyDescent="0.2">
      <c r="A94" s="375" t="s">
        <v>220</v>
      </c>
      <c r="B94" s="319" t="s">
        <v>295</v>
      </c>
      <c r="C94" s="247" t="s">
        <v>104</v>
      </c>
      <c r="D94" s="98" t="s">
        <v>31</v>
      </c>
      <c r="E94" s="130">
        <f>E95</f>
        <v>2499.5902700000001</v>
      </c>
      <c r="F94" s="130">
        <f t="shared" si="18"/>
        <v>2499.5902700000001</v>
      </c>
      <c r="G94" s="130">
        <f>G95</f>
        <v>2499.5902700000001</v>
      </c>
      <c r="H94" s="130">
        <f>H95</f>
        <v>0</v>
      </c>
      <c r="I94" s="130">
        <f>I95</f>
        <v>0</v>
      </c>
      <c r="J94" s="130">
        <f>J95</f>
        <v>0</v>
      </c>
      <c r="K94" s="130">
        <f t="shared" si="19"/>
        <v>0</v>
      </c>
      <c r="L94" s="327" t="s">
        <v>69</v>
      </c>
      <c r="M94" s="309" t="s">
        <v>304</v>
      </c>
    </row>
    <row r="95" spans="1:13" s="95" customFormat="1" ht="75" customHeight="1" x14ac:dyDescent="0.2">
      <c r="A95" s="376"/>
      <c r="B95" s="320"/>
      <c r="C95" s="302"/>
      <c r="D95" s="96" t="s">
        <v>70</v>
      </c>
      <c r="E95" s="129">
        <f>G95</f>
        <v>2499.5902700000001</v>
      </c>
      <c r="F95" s="129">
        <f t="shared" si="18"/>
        <v>2499.5902700000001</v>
      </c>
      <c r="G95" s="129">
        <f>2499590.27/1000</f>
        <v>2499.5902700000001</v>
      </c>
      <c r="H95" s="129">
        <v>0</v>
      </c>
      <c r="I95" s="129">
        <v>0</v>
      </c>
      <c r="J95" s="129">
        <v>0</v>
      </c>
      <c r="K95" s="129">
        <v>0</v>
      </c>
      <c r="L95" s="327"/>
      <c r="M95" s="310"/>
    </row>
    <row r="96" spans="1:13" ht="19.5" customHeight="1" x14ac:dyDescent="0.2">
      <c r="A96" s="173" t="s">
        <v>35</v>
      </c>
      <c r="B96" s="173"/>
      <c r="C96" s="173"/>
      <c r="D96" s="42" t="s">
        <v>36</v>
      </c>
      <c r="E96" s="4">
        <f>E97+E99</f>
        <v>37882.112949999995</v>
      </c>
      <c r="F96" s="4">
        <f t="shared" si="18"/>
        <v>172290.11294999998</v>
      </c>
      <c r="G96" s="4">
        <f>G97+G99</f>
        <v>37882.112949999995</v>
      </c>
      <c r="H96" s="4">
        <f>H97+H99</f>
        <v>33602</v>
      </c>
      <c r="I96" s="4">
        <f t="shared" ref="I96:K96" si="21">I97+I99</f>
        <v>33602</v>
      </c>
      <c r="J96" s="4">
        <f t="shared" si="21"/>
        <v>33602</v>
      </c>
      <c r="K96" s="4">
        <f t="shared" si="21"/>
        <v>33602</v>
      </c>
      <c r="L96" s="41"/>
      <c r="M96" s="41"/>
    </row>
    <row r="97" spans="1:13" ht="15" customHeight="1" x14ac:dyDescent="0.2">
      <c r="A97" s="173"/>
      <c r="B97" s="173"/>
      <c r="C97" s="173"/>
      <c r="D97" s="333" t="s">
        <v>110</v>
      </c>
      <c r="E97" s="314">
        <f>G97</f>
        <v>37882.112949999995</v>
      </c>
      <c r="F97" s="314">
        <f>SUM(G97:K98)</f>
        <v>172290.11294999998</v>
      </c>
      <c r="G97" s="336">
        <f>G62</f>
        <v>37882.112949999995</v>
      </c>
      <c r="H97" s="336">
        <f>H62</f>
        <v>33602</v>
      </c>
      <c r="I97" s="336">
        <f>I62</f>
        <v>33602</v>
      </c>
      <c r="J97" s="336">
        <f>J62</f>
        <v>33602</v>
      </c>
      <c r="K97" s="336">
        <f>K62</f>
        <v>33602</v>
      </c>
      <c r="L97" s="335"/>
      <c r="M97" s="335"/>
    </row>
    <row r="98" spans="1:13" ht="50.25" customHeight="1" x14ac:dyDescent="0.2">
      <c r="A98" s="173"/>
      <c r="B98" s="173"/>
      <c r="C98" s="173"/>
      <c r="D98" s="334"/>
      <c r="E98" s="314"/>
      <c r="F98" s="314"/>
      <c r="G98" s="337"/>
      <c r="H98" s="337"/>
      <c r="I98" s="337"/>
      <c r="J98" s="337"/>
      <c r="K98" s="337"/>
      <c r="L98" s="335"/>
      <c r="M98" s="335"/>
    </row>
    <row r="99" spans="1:13" ht="51" x14ac:dyDescent="0.2">
      <c r="A99" s="173"/>
      <c r="B99" s="173"/>
      <c r="C99" s="173"/>
      <c r="D99" s="28" t="s">
        <v>45</v>
      </c>
      <c r="E99" s="133">
        <f>I99</f>
        <v>0</v>
      </c>
      <c r="F99" s="133">
        <f>SUM(G99:K99)</f>
        <v>0</v>
      </c>
      <c r="G99" s="133">
        <v>0</v>
      </c>
      <c r="H99" s="133">
        <v>0</v>
      </c>
      <c r="I99" s="133">
        <v>0</v>
      </c>
      <c r="J99" s="133">
        <v>0</v>
      </c>
      <c r="K99" s="133">
        <v>0</v>
      </c>
      <c r="L99" s="44"/>
      <c r="M99" s="44"/>
    </row>
    <row r="100" spans="1:13" ht="33" customHeight="1" x14ac:dyDescent="0.2">
      <c r="A100" s="349" t="s">
        <v>103</v>
      </c>
      <c r="B100" s="349"/>
      <c r="C100" s="349"/>
      <c r="D100" s="349"/>
      <c r="E100" s="349"/>
      <c r="F100" s="349"/>
      <c r="G100" s="349"/>
      <c r="H100" s="349"/>
      <c r="I100" s="349"/>
      <c r="J100" s="349"/>
      <c r="K100" s="349"/>
      <c r="L100" s="349"/>
      <c r="M100" s="349"/>
    </row>
    <row r="101" spans="1:13" s="35" customFormat="1" ht="21.75" customHeight="1" x14ac:dyDescent="0.2">
      <c r="A101" s="321" t="s">
        <v>2</v>
      </c>
      <c r="B101" s="368" t="s">
        <v>159</v>
      </c>
      <c r="C101" s="369"/>
      <c r="D101" s="32" t="s">
        <v>31</v>
      </c>
      <c r="E101" s="34">
        <f>G101</f>
        <v>7117.8265600000004</v>
      </c>
      <c r="F101" s="34">
        <f>SUM(G101:K101)</f>
        <v>32078.626560000001</v>
      </c>
      <c r="G101" s="34">
        <f t="shared" ref="G101:K101" si="22">G102</f>
        <v>7117.8265600000004</v>
      </c>
      <c r="H101" s="34">
        <f t="shared" si="22"/>
        <v>6240.2</v>
      </c>
      <c r="I101" s="34">
        <f t="shared" si="22"/>
        <v>6240.2</v>
      </c>
      <c r="J101" s="34">
        <f t="shared" si="22"/>
        <v>6240.2</v>
      </c>
      <c r="K101" s="34">
        <f t="shared" si="22"/>
        <v>6240.2</v>
      </c>
      <c r="L101" s="316" t="s">
        <v>71</v>
      </c>
      <c r="M101" s="328"/>
    </row>
    <row r="102" spans="1:13" s="35" customFormat="1" ht="75.75" customHeight="1" x14ac:dyDescent="0.2">
      <c r="A102" s="321"/>
      <c r="B102" s="370"/>
      <c r="C102" s="371"/>
      <c r="D102" s="33" t="s">
        <v>183</v>
      </c>
      <c r="E102" s="34">
        <f>G102</f>
        <v>7117.8265600000004</v>
      </c>
      <c r="F102" s="26">
        <f>SUM(G102:K102)</f>
        <v>32078.626560000001</v>
      </c>
      <c r="G102" s="26">
        <f>G103+G105+G107+G109+G111+G113+G115+G117+G120</f>
        <v>7117.8265600000004</v>
      </c>
      <c r="H102" s="26">
        <f t="shared" ref="H102:K102" si="23">H103+H105+H107+H109+H111+H113+H115+H117</f>
        <v>6240.2</v>
      </c>
      <c r="I102" s="26">
        <f t="shared" si="23"/>
        <v>6240.2</v>
      </c>
      <c r="J102" s="26">
        <f t="shared" si="23"/>
        <v>6240.2</v>
      </c>
      <c r="K102" s="26">
        <f t="shared" si="23"/>
        <v>6240.2</v>
      </c>
      <c r="L102" s="330"/>
      <c r="M102" s="329"/>
    </row>
    <row r="103" spans="1:13" s="95" customFormat="1" ht="18" customHeight="1" x14ac:dyDescent="0.2">
      <c r="A103" s="356" t="s">
        <v>32</v>
      </c>
      <c r="B103" s="372" t="s">
        <v>244</v>
      </c>
      <c r="C103" s="373" t="s">
        <v>104</v>
      </c>
      <c r="D103" s="98" t="s">
        <v>31</v>
      </c>
      <c r="E103" s="130">
        <f>E104</f>
        <v>4965.2</v>
      </c>
      <c r="F103" s="130">
        <f t="shared" ref="F103:K113" si="24">F104</f>
        <v>26080.9</v>
      </c>
      <c r="G103" s="130">
        <f t="shared" si="24"/>
        <v>6220.1</v>
      </c>
      <c r="H103" s="130">
        <f t="shared" si="24"/>
        <v>4965.2</v>
      </c>
      <c r="I103" s="130">
        <f t="shared" si="24"/>
        <v>4965.2</v>
      </c>
      <c r="J103" s="130">
        <f t="shared" si="24"/>
        <v>4965.2</v>
      </c>
      <c r="K103" s="130">
        <f t="shared" si="24"/>
        <v>4965.2</v>
      </c>
      <c r="L103" s="316" t="s">
        <v>71</v>
      </c>
      <c r="M103" s="199"/>
    </row>
    <row r="104" spans="1:13" s="95" customFormat="1" ht="61.5" customHeight="1" x14ac:dyDescent="0.2">
      <c r="A104" s="356"/>
      <c r="B104" s="372"/>
      <c r="C104" s="374"/>
      <c r="D104" s="96" t="s">
        <v>85</v>
      </c>
      <c r="E104" s="129">
        <f>I104</f>
        <v>4965.2</v>
      </c>
      <c r="F104" s="129">
        <f>G104+H104+I104+J104+K104</f>
        <v>26080.9</v>
      </c>
      <c r="G104" s="129">
        <v>6220.1</v>
      </c>
      <c r="H104" s="129">
        <v>4965.2</v>
      </c>
      <c r="I104" s="129">
        <v>4965.2</v>
      </c>
      <c r="J104" s="129">
        <v>4965.2</v>
      </c>
      <c r="K104" s="129">
        <v>4965.2</v>
      </c>
      <c r="L104" s="330"/>
      <c r="M104" s="200"/>
    </row>
    <row r="105" spans="1:13" s="95" customFormat="1" ht="18" customHeight="1" x14ac:dyDescent="0.2">
      <c r="A105" s="305" t="s">
        <v>33</v>
      </c>
      <c r="B105" s="306" t="s">
        <v>245</v>
      </c>
      <c r="C105" s="307" t="s">
        <v>104</v>
      </c>
      <c r="D105" s="98" t="s">
        <v>31</v>
      </c>
      <c r="E105" s="130">
        <f>E106</f>
        <v>280</v>
      </c>
      <c r="F105" s="130">
        <f t="shared" si="24"/>
        <v>1400</v>
      </c>
      <c r="G105" s="130">
        <f t="shared" si="24"/>
        <v>280</v>
      </c>
      <c r="H105" s="130">
        <f t="shared" si="24"/>
        <v>280</v>
      </c>
      <c r="I105" s="130">
        <f t="shared" si="24"/>
        <v>280</v>
      </c>
      <c r="J105" s="130">
        <f t="shared" si="24"/>
        <v>280</v>
      </c>
      <c r="K105" s="130">
        <f t="shared" si="24"/>
        <v>280</v>
      </c>
      <c r="L105" s="309" t="s">
        <v>71</v>
      </c>
      <c r="M105" s="230"/>
    </row>
    <row r="106" spans="1:13" s="95" customFormat="1" ht="45" customHeight="1" x14ac:dyDescent="0.2">
      <c r="A106" s="305"/>
      <c r="B106" s="306"/>
      <c r="C106" s="308"/>
      <c r="D106" s="96" t="s">
        <v>85</v>
      </c>
      <c r="E106" s="129">
        <f>I106</f>
        <v>280</v>
      </c>
      <c r="F106" s="129">
        <f>G106+H106+I106+J106+K106</f>
        <v>1400</v>
      </c>
      <c r="G106" s="129">
        <v>280</v>
      </c>
      <c r="H106" s="129">
        <v>280</v>
      </c>
      <c r="I106" s="129">
        <v>280</v>
      </c>
      <c r="J106" s="129">
        <v>280</v>
      </c>
      <c r="K106" s="129">
        <v>280</v>
      </c>
      <c r="L106" s="310"/>
      <c r="M106" s="232"/>
    </row>
    <row r="107" spans="1:13" s="95" customFormat="1" ht="18" customHeight="1" x14ac:dyDescent="0.2">
      <c r="A107" s="305" t="s">
        <v>34</v>
      </c>
      <c r="B107" s="306" t="s">
        <v>246</v>
      </c>
      <c r="C107" s="307" t="s">
        <v>104</v>
      </c>
      <c r="D107" s="98" t="s">
        <v>31</v>
      </c>
      <c r="E107" s="130">
        <f>E108</f>
        <v>200</v>
      </c>
      <c r="F107" s="130">
        <f t="shared" si="24"/>
        <v>847.11655999999994</v>
      </c>
      <c r="G107" s="130">
        <f t="shared" si="24"/>
        <v>47.11656</v>
      </c>
      <c r="H107" s="130">
        <f t="shared" si="24"/>
        <v>200</v>
      </c>
      <c r="I107" s="130">
        <f t="shared" si="24"/>
        <v>200</v>
      </c>
      <c r="J107" s="130">
        <f t="shared" si="24"/>
        <v>200</v>
      </c>
      <c r="K107" s="130">
        <f t="shared" si="24"/>
        <v>200</v>
      </c>
      <c r="L107" s="309" t="s">
        <v>71</v>
      </c>
      <c r="M107" s="309" t="s">
        <v>185</v>
      </c>
    </row>
    <row r="108" spans="1:13" s="95" customFormat="1" ht="39" customHeight="1" x14ac:dyDescent="0.2">
      <c r="A108" s="305"/>
      <c r="B108" s="306"/>
      <c r="C108" s="308"/>
      <c r="D108" s="96" t="s">
        <v>85</v>
      </c>
      <c r="E108" s="129">
        <f>I108</f>
        <v>200</v>
      </c>
      <c r="F108" s="129">
        <f>G108+H108+I108+J108+K108</f>
        <v>847.11655999999994</v>
      </c>
      <c r="G108" s="129">
        <f>47116.56/1000</f>
        <v>47.11656</v>
      </c>
      <c r="H108" s="129">
        <v>200</v>
      </c>
      <c r="I108" s="129">
        <v>200</v>
      </c>
      <c r="J108" s="129">
        <v>200</v>
      </c>
      <c r="K108" s="129">
        <v>200</v>
      </c>
      <c r="L108" s="310"/>
      <c r="M108" s="310"/>
    </row>
    <row r="109" spans="1:13" s="95" customFormat="1" ht="18" customHeight="1" x14ac:dyDescent="0.2">
      <c r="A109" s="305" t="s">
        <v>72</v>
      </c>
      <c r="B109" s="306" t="s">
        <v>247</v>
      </c>
      <c r="C109" s="307" t="s">
        <v>104</v>
      </c>
      <c r="D109" s="98" t="s">
        <v>31</v>
      </c>
      <c r="E109" s="130">
        <f>E110</f>
        <v>5</v>
      </c>
      <c r="F109" s="130">
        <f t="shared" si="24"/>
        <v>25</v>
      </c>
      <c r="G109" s="130">
        <f t="shared" si="24"/>
        <v>5</v>
      </c>
      <c r="H109" s="130">
        <f t="shared" si="24"/>
        <v>5</v>
      </c>
      <c r="I109" s="130">
        <f t="shared" si="24"/>
        <v>5</v>
      </c>
      <c r="J109" s="130">
        <f t="shared" si="24"/>
        <v>5</v>
      </c>
      <c r="K109" s="130">
        <f t="shared" si="24"/>
        <v>5</v>
      </c>
      <c r="L109" s="309" t="s">
        <v>71</v>
      </c>
      <c r="M109" s="309" t="s">
        <v>305</v>
      </c>
    </row>
    <row r="110" spans="1:13" s="95" customFormat="1" ht="38.25" customHeight="1" x14ac:dyDescent="0.2">
      <c r="A110" s="305"/>
      <c r="B110" s="306"/>
      <c r="C110" s="308"/>
      <c r="D110" s="96" t="s">
        <v>85</v>
      </c>
      <c r="E110" s="129">
        <f>I110</f>
        <v>5</v>
      </c>
      <c r="F110" s="129">
        <f>G110+H110+I110+J110+K110</f>
        <v>25</v>
      </c>
      <c r="G110" s="129">
        <v>5</v>
      </c>
      <c r="H110" s="129">
        <v>5</v>
      </c>
      <c r="I110" s="129">
        <v>5</v>
      </c>
      <c r="J110" s="129">
        <v>5</v>
      </c>
      <c r="K110" s="129">
        <v>5</v>
      </c>
      <c r="L110" s="310"/>
      <c r="M110" s="310"/>
    </row>
    <row r="111" spans="1:13" s="95" customFormat="1" ht="18" customHeight="1" x14ac:dyDescent="0.2">
      <c r="A111" s="305" t="s">
        <v>73</v>
      </c>
      <c r="B111" s="306" t="s">
        <v>248</v>
      </c>
      <c r="C111" s="307" t="s">
        <v>104</v>
      </c>
      <c r="D111" s="98" t="s">
        <v>31</v>
      </c>
      <c r="E111" s="130">
        <f>E112</f>
        <v>200</v>
      </c>
      <c r="F111" s="130">
        <f t="shared" si="24"/>
        <v>993.1</v>
      </c>
      <c r="G111" s="130">
        <f t="shared" si="24"/>
        <v>193.1</v>
      </c>
      <c r="H111" s="130">
        <f t="shared" si="24"/>
        <v>200</v>
      </c>
      <c r="I111" s="130">
        <f t="shared" si="24"/>
        <v>200</v>
      </c>
      <c r="J111" s="130">
        <f t="shared" si="24"/>
        <v>200</v>
      </c>
      <c r="K111" s="130">
        <f t="shared" si="24"/>
        <v>200</v>
      </c>
      <c r="L111" s="309" t="s">
        <v>71</v>
      </c>
      <c r="M111" s="309" t="s">
        <v>186</v>
      </c>
    </row>
    <row r="112" spans="1:13" s="95" customFormat="1" ht="50.25" customHeight="1" x14ac:dyDescent="0.2">
      <c r="A112" s="305"/>
      <c r="B112" s="306"/>
      <c r="C112" s="308"/>
      <c r="D112" s="96" t="s">
        <v>85</v>
      </c>
      <c r="E112" s="129">
        <f>I112</f>
        <v>200</v>
      </c>
      <c r="F112" s="129">
        <f>G112+H112+I112+J112+K112</f>
        <v>993.1</v>
      </c>
      <c r="G112" s="129">
        <f>193100/1000</f>
        <v>193.1</v>
      </c>
      <c r="H112" s="129">
        <v>200</v>
      </c>
      <c r="I112" s="129">
        <v>200</v>
      </c>
      <c r="J112" s="129">
        <v>200</v>
      </c>
      <c r="K112" s="129">
        <v>200</v>
      </c>
      <c r="L112" s="310"/>
      <c r="M112" s="310"/>
    </row>
    <row r="113" spans="1:20" s="95" customFormat="1" ht="18" customHeight="1" x14ac:dyDescent="0.2">
      <c r="A113" s="305" t="s">
        <v>74</v>
      </c>
      <c r="B113" s="306" t="s">
        <v>251</v>
      </c>
      <c r="C113" s="307" t="s">
        <v>104</v>
      </c>
      <c r="D113" s="98" t="s">
        <v>31</v>
      </c>
      <c r="E113" s="130">
        <f>E114</f>
        <v>200</v>
      </c>
      <c r="F113" s="130">
        <f t="shared" si="24"/>
        <v>837.79</v>
      </c>
      <c r="G113" s="130">
        <f t="shared" si="24"/>
        <v>37.79</v>
      </c>
      <c r="H113" s="130">
        <f t="shared" si="24"/>
        <v>200</v>
      </c>
      <c r="I113" s="130">
        <f t="shared" si="24"/>
        <v>200</v>
      </c>
      <c r="J113" s="130">
        <f t="shared" si="24"/>
        <v>200</v>
      </c>
      <c r="K113" s="130">
        <f t="shared" si="24"/>
        <v>200</v>
      </c>
      <c r="L113" s="309" t="s">
        <v>71</v>
      </c>
      <c r="M113" s="309" t="s">
        <v>180</v>
      </c>
    </row>
    <row r="114" spans="1:20" s="95" customFormat="1" ht="55.5" customHeight="1" x14ac:dyDescent="0.2">
      <c r="A114" s="305"/>
      <c r="B114" s="306"/>
      <c r="C114" s="308"/>
      <c r="D114" s="96" t="s">
        <v>85</v>
      </c>
      <c r="E114" s="129">
        <f>I114</f>
        <v>200</v>
      </c>
      <c r="F114" s="129">
        <f>G114+H114+I114+J114+K114</f>
        <v>837.79</v>
      </c>
      <c r="G114" s="129">
        <f>37790/1000</f>
        <v>37.79</v>
      </c>
      <c r="H114" s="129">
        <v>200</v>
      </c>
      <c r="I114" s="129">
        <v>200</v>
      </c>
      <c r="J114" s="129">
        <v>200</v>
      </c>
      <c r="K114" s="129">
        <v>200</v>
      </c>
      <c r="L114" s="310"/>
      <c r="M114" s="310"/>
    </row>
    <row r="115" spans="1:20" s="95" customFormat="1" ht="19.5" customHeight="1" x14ac:dyDescent="0.2">
      <c r="A115" s="304" t="s">
        <v>75</v>
      </c>
      <c r="B115" s="306" t="s">
        <v>249</v>
      </c>
      <c r="C115" s="307" t="s">
        <v>104</v>
      </c>
      <c r="D115" s="98" t="s">
        <v>11</v>
      </c>
      <c r="E115" s="130">
        <f>E116</f>
        <v>300</v>
      </c>
      <c r="F115" s="130">
        <f t="shared" ref="F115:K117" si="25">F116</f>
        <v>1530.52</v>
      </c>
      <c r="G115" s="130">
        <f t="shared" si="25"/>
        <v>330.52</v>
      </c>
      <c r="H115" s="130">
        <f t="shared" si="25"/>
        <v>300</v>
      </c>
      <c r="I115" s="130">
        <f t="shared" si="25"/>
        <v>300</v>
      </c>
      <c r="J115" s="130">
        <f t="shared" si="25"/>
        <v>300</v>
      </c>
      <c r="K115" s="130">
        <f t="shared" si="25"/>
        <v>300</v>
      </c>
      <c r="L115" s="309" t="s">
        <v>71</v>
      </c>
      <c r="M115" s="309" t="s">
        <v>187</v>
      </c>
    </row>
    <row r="116" spans="1:20" s="95" customFormat="1" ht="81" customHeight="1" x14ac:dyDescent="0.2">
      <c r="A116" s="305"/>
      <c r="B116" s="306"/>
      <c r="C116" s="308"/>
      <c r="D116" s="96" t="s">
        <v>84</v>
      </c>
      <c r="E116" s="129">
        <f>I116</f>
        <v>300</v>
      </c>
      <c r="F116" s="129">
        <f>G116+H116+I116+J116+K116</f>
        <v>1530.52</v>
      </c>
      <c r="G116" s="129">
        <f>330520/1000</f>
        <v>330.52</v>
      </c>
      <c r="H116" s="129">
        <v>300</v>
      </c>
      <c r="I116" s="129">
        <v>300</v>
      </c>
      <c r="J116" s="129">
        <v>300</v>
      </c>
      <c r="K116" s="129">
        <v>300</v>
      </c>
      <c r="L116" s="310"/>
      <c r="M116" s="310"/>
      <c r="Q116" s="100"/>
    </row>
    <row r="117" spans="1:20" s="95" customFormat="1" ht="19.5" customHeight="1" x14ac:dyDescent="0.2">
      <c r="A117" s="304" t="s">
        <v>108</v>
      </c>
      <c r="B117" s="306" t="s">
        <v>250</v>
      </c>
      <c r="C117" s="307" t="s">
        <v>104</v>
      </c>
      <c r="D117" s="98" t="s">
        <v>11</v>
      </c>
      <c r="E117" s="130">
        <f>E118</f>
        <v>90</v>
      </c>
      <c r="F117" s="130">
        <f t="shared" si="25"/>
        <v>360</v>
      </c>
      <c r="G117" s="130">
        <f t="shared" si="25"/>
        <v>0</v>
      </c>
      <c r="H117" s="130">
        <f t="shared" si="25"/>
        <v>90</v>
      </c>
      <c r="I117" s="130">
        <f t="shared" si="25"/>
        <v>90</v>
      </c>
      <c r="J117" s="130">
        <f t="shared" si="25"/>
        <v>90</v>
      </c>
      <c r="K117" s="130">
        <f t="shared" si="25"/>
        <v>90</v>
      </c>
      <c r="L117" s="309" t="s">
        <v>71</v>
      </c>
      <c r="M117" s="309" t="s">
        <v>174</v>
      </c>
    </row>
    <row r="118" spans="1:20" s="95" customFormat="1" ht="50.25" customHeight="1" x14ac:dyDescent="0.2">
      <c r="A118" s="305"/>
      <c r="B118" s="306"/>
      <c r="C118" s="308"/>
      <c r="D118" s="96" t="s">
        <v>84</v>
      </c>
      <c r="E118" s="129">
        <f>I118</f>
        <v>90</v>
      </c>
      <c r="F118" s="129">
        <f>G118+H118+I118+J118+K118</f>
        <v>360</v>
      </c>
      <c r="G118" s="129">
        <v>0</v>
      </c>
      <c r="H118" s="129">
        <v>90</v>
      </c>
      <c r="I118" s="129">
        <v>90</v>
      </c>
      <c r="J118" s="129">
        <v>90</v>
      </c>
      <c r="K118" s="129">
        <v>90</v>
      </c>
      <c r="L118" s="310"/>
      <c r="M118" s="310"/>
      <c r="Q118" s="100"/>
    </row>
    <row r="119" spans="1:20" ht="124.5" customHeight="1" x14ac:dyDescent="0.2">
      <c r="A119" s="12" t="s">
        <v>109</v>
      </c>
      <c r="B119" s="60" t="s">
        <v>178</v>
      </c>
      <c r="C119" s="24" t="s">
        <v>104</v>
      </c>
      <c r="D119" s="9" t="s">
        <v>86</v>
      </c>
      <c r="E119" s="366" t="s">
        <v>63</v>
      </c>
      <c r="F119" s="366"/>
      <c r="G119" s="366"/>
      <c r="H119" s="366"/>
      <c r="I119" s="366"/>
      <c r="J119" s="366"/>
      <c r="K119" s="366"/>
      <c r="L119" s="58" t="s">
        <v>71</v>
      </c>
      <c r="M119" s="199"/>
    </row>
    <row r="120" spans="1:20" s="95" customFormat="1" ht="19.5" customHeight="1" x14ac:dyDescent="0.2">
      <c r="A120" s="304" t="s">
        <v>144</v>
      </c>
      <c r="B120" s="306" t="s">
        <v>311</v>
      </c>
      <c r="C120" s="307" t="s">
        <v>104</v>
      </c>
      <c r="D120" s="98" t="s">
        <v>11</v>
      </c>
      <c r="E120" s="130">
        <f>E121</f>
        <v>0</v>
      </c>
      <c r="F120" s="130">
        <f t="shared" ref="F120:K120" si="26">F121</f>
        <v>4.2</v>
      </c>
      <c r="G120" s="130">
        <f t="shared" si="26"/>
        <v>4.2</v>
      </c>
      <c r="H120" s="130">
        <f t="shared" si="26"/>
        <v>0</v>
      </c>
      <c r="I120" s="130">
        <f t="shared" si="26"/>
        <v>0</v>
      </c>
      <c r="J120" s="130">
        <f t="shared" si="26"/>
        <v>0</v>
      </c>
      <c r="K120" s="130">
        <f t="shared" si="26"/>
        <v>0</v>
      </c>
      <c r="L120" s="309" t="s">
        <v>71</v>
      </c>
      <c r="M120" s="326"/>
    </row>
    <row r="121" spans="1:20" s="95" customFormat="1" ht="50.25" customHeight="1" x14ac:dyDescent="0.2">
      <c r="A121" s="305"/>
      <c r="B121" s="306"/>
      <c r="C121" s="308"/>
      <c r="D121" s="115" t="s">
        <v>84</v>
      </c>
      <c r="E121" s="129">
        <f>I121</f>
        <v>0</v>
      </c>
      <c r="F121" s="129">
        <f>G121+H121+I121+J121+K121</f>
        <v>4.2</v>
      </c>
      <c r="G121" s="129">
        <f>4200/1000</f>
        <v>4.2</v>
      </c>
      <c r="H121" s="129">
        <v>0</v>
      </c>
      <c r="I121" s="129">
        <v>0</v>
      </c>
      <c r="J121" s="129">
        <v>0</v>
      </c>
      <c r="K121" s="129">
        <v>0</v>
      </c>
      <c r="L121" s="310"/>
      <c r="M121" s="326"/>
      <c r="Q121" s="100"/>
    </row>
    <row r="122" spans="1:20" ht="15.75" x14ac:dyDescent="0.2">
      <c r="A122" s="173" t="s">
        <v>35</v>
      </c>
      <c r="B122" s="173"/>
      <c r="C122" s="173"/>
      <c r="D122" s="25" t="s">
        <v>36</v>
      </c>
      <c r="E122" s="4">
        <f>G122</f>
        <v>7117.8265600000004</v>
      </c>
      <c r="F122" s="4">
        <f>SUM(G122:K122)</f>
        <v>32078.626560000001</v>
      </c>
      <c r="G122" s="4">
        <f>G123</f>
        <v>7117.8265600000004</v>
      </c>
      <c r="H122" s="4">
        <f t="shared" ref="H122:K122" si="27">H123</f>
        <v>6240.2</v>
      </c>
      <c r="I122" s="4">
        <f t="shared" si="27"/>
        <v>6240.2</v>
      </c>
      <c r="J122" s="4">
        <f t="shared" si="27"/>
        <v>6240.2</v>
      </c>
      <c r="K122" s="4">
        <f t="shared" si="27"/>
        <v>6240.2</v>
      </c>
      <c r="L122" s="36"/>
      <c r="M122" s="200"/>
    </row>
    <row r="123" spans="1:20" ht="63.75" x14ac:dyDescent="0.2">
      <c r="A123" s="173"/>
      <c r="B123" s="173"/>
      <c r="C123" s="173"/>
      <c r="D123" s="27" t="s">
        <v>87</v>
      </c>
      <c r="E123" s="136">
        <f>G123</f>
        <v>7117.8265600000004</v>
      </c>
      <c r="F123" s="136">
        <f>SUM(G123:K123)</f>
        <v>32078.626560000001</v>
      </c>
      <c r="G123" s="136">
        <f>G101</f>
        <v>7117.8265600000004</v>
      </c>
      <c r="H123" s="136">
        <f>H101</f>
        <v>6240.2</v>
      </c>
      <c r="I123" s="136">
        <f>I101</f>
        <v>6240.2</v>
      </c>
      <c r="J123" s="136">
        <f>J101</f>
        <v>6240.2</v>
      </c>
      <c r="K123" s="136">
        <f>K101</f>
        <v>6240.2</v>
      </c>
      <c r="L123" s="37"/>
      <c r="M123" s="37"/>
    </row>
    <row r="124" spans="1:20" ht="20.25" customHeight="1" x14ac:dyDescent="0.2">
      <c r="A124" s="356" t="s">
        <v>37</v>
      </c>
      <c r="B124" s="356"/>
      <c r="C124" s="356"/>
      <c r="D124" s="25" t="s">
        <v>36</v>
      </c>
      <c r="E124" s="4">
        <f>G124</f>
        <v>139786.43033</v>
      </c>
      <c r="F124" s="4">
        <f>SUM(G124:K124)</f>
        <v>580574.47033000004</v>
      </c>
      <c r="G124" s="4">
        <f>G125+G126</f>
        <v>139786.43033</v>
      </c>
      <c r="H124" s="4">
        <f>H125+H126</f>
        <v>110197.01</v>
      </c>
      <c r="I124" s="4">
        <f>I125+I126</f>
        <v>110197.01</v>
      </c>
      <c r="J124" s="4">
        <f t="shared" ref="J124:K124" si="28">J125+J126</f>
        <v>110197.01</v>
      </c>
      <c r="K124" s="4">
        <f t="shared" si="28"/>
        <v>110197.01</v>
      </c>
      <c r="L124" s="38"/>
      <c r="M124" s="38"/>
    </row>
    <row r="125" spans="1:20" ht="71.25" customHeight="1" x14ac:dyDescent="0.2">
      <c r="A125" s="356"/>
      <c r="B125" s="356"/>
      <c r="C125" s="356"/>
      <c r="D125" s="27" t="s">
        <v>78</v>
      </c>
      <c r="E125" s="136">
        <f>G125</f>
        <v>113362.06032999999</v>
      </c>
      <c r="F125" s="136">
        <f>SUM(G125:K125)</f>
        <v>554150.10032999993</v>
      </c>
      <c r="G125" s="136">
        <f>G57+G97+G123</f>
        <v>113362.06032999999</v>
      </c>
      <c r="H125" s="136">
        <f>H57+H97+H123</f>
        <v>110197.01</v>
      </c>
      <c r="I125" s="136">
        <f>I57+I97+I123</f>
        <v>110197.01</v>
      </c>
      <c r="J125" s="136">
        <f>J57+J97+J123</f>
        <v>110197.01</v>
      </c>
      <c r="K125" s="136">
        <f>K57+K97+K123</f>
        <v>110197.01</v>
      </c>
      <c r="L125" s="37"/>
      <c r="M125" s="37"/>
      <c r="N125" s="31"/>
      <c r="O125" s="31"/>
      <c r="P125" s="31"/>
      <c r="Q125" s="31"/>
      <c r="R125" s="31"/>
      <c r="S125" s="31"/>
      <c r="T125" s="31"/>
    </row>
    <row r="126" spans="1:20" ht="62.25" customHeight="1" x14ac:dyDescent="0.2">
      <c r="A126" s="356"/>
      <c r="B126" s="356"/>
      <c r="C126" s="356"/>
      <c r="D126" s="28" t="s">
        <v>12</v>
      </c>
      <c r="E126" s="133">
        <f>G126</f>
        <v>26424.37</v>
      </c>
      <c r="F126" s="133">
        <f>SUM(G126:K126)</f>
        <v>26424.37</v>
      </c>
      <c r="G126" s="133">
        <f>G59+G99</f>
        <v>26424.37</v>
      </c>
      <c r="H126" s="133">
        <f>H59+H99</f>
        <v>0</v>
      </c>
      <c r="I126" s="133">
        <f>I59+I99</f>
        <v>0</v>
      </c>
      <c r="J126" s="133">
        <f>J59+J99</f>
        <v>0</v>
      </c>
      <c r="K126" s="133">
        <f>K59+K99</f>
        <v>0</v>
      </c>
      <c r="L126" s="29"/>
      <c r="M126" s="29"/>
    </row>
    <row r="127" spans="1:20" x14ac:dyDescent="0.2">
      <c r="A127" s="39"/>
      <c r="B127" s="8"/>
      <c r="C127" s="8"/>
      <c r="D127" s="8"/>
      <c r="E127" s="22"/>
      <c r="F127" s="22"/>
      <c r="G127" s="22"/>
      <c r="H127" s="22"/>
      <c r="I127" s="22"/>
      <c r="J127" s="22"/>
      <c r="K127" s="22"/>
      <c r="L127" s="8"/>
      <c r="M127" s="8"/>
      <c r="N127" s="8"/>
    </row>
  </sheetData>
  <mergeCells count="281">
    <mergeCell ref="B82:B83"/>
    <mergeCell ref="B72:B73"/>
    <mergeCell ref="A82:A83"/>
    <mergeCell ref="A101:A102"/>
    <mergeCell ref="A96:C99"/>
    <mergeCell ref="A78:A79"/>
    <mergeCell ref="B84:B85"/>
    <mergeCell ref="A90:A91"/>
    <mergeCell ref="B90:B91"/>
    <mergeCell ref="C90:C91"/>
    <mergeCell ref="A86:A87"/>
    <mergeCell ref="B86:B87"/>
    <mergeCell ref="C86:C87"/>
    <mergeCell ref="C84:C85"/>
    <mergeCell ref="A84:A85"/>
    <mergeCell ref="A94:A95"/>
    <mergeCell ref="B94:B95"/>
    <mergeCell ref="C94:C95"/>
    <mergeCell ref="B78:B79"/>
    <mergeCell ref="A74:A75"/>
    <mergeCell ref="B92:B93"/>
    <mergeCell ref="B115:B116"/>
    <mergeCell ref="A88:A89"/>
    <mergeCell ref="B88:B89"/>
    <mergeCell ref="A107:A108"/>
    <mergeCell ref="B107:B108"/>
    <mergeCell ref="A105:A106"/>
    <mergeCell ref="B105:B106"/>
    <mergeCell ref="B101:C102"/>
    <mergeCell ref="B103:B104"/>
    <mergeCell ref="A113:A114"/>
    <mergeCell ref="A103:A104"/>
    <mergeCell ref="A111:A112"/>
    <mergeCell ref="B111:B112"/>
    <mergeCell ref="C103:C104"/>
    <mergeCell ref="C105:C106"/>
    <mergeCell ref="C109:C110"/>
    <mergeCell ref="L40:L41"/>
    <mergeCell ref="A124:C126"/>
    <mergeCell ref="C117:C118"/>
    <mergeCell ref="C111:C112"/>
    <mergeCell ref="C113:C114"/>
    <mergeCell ref="C115:C116"/>
    <mergeCell ref="A12:A14"/>
    <mergeCell ref="A15:A16"/>
    <mergeCell ref="B15:B16"/>
    <mergeCell ref="A49:A50"/>
    <mergeCell ref="B49:B50"/>
    <mergeCell ref="A56:C59"/>
    <mergeCell ref="A122:C123"/>
    <mergeCell ref="A109:A110"/>
    <mergeCell ref="B109:B110"/>
    <mergeCell ref="A117:A118"/>
    <mergeCell ref="A80:A81"/>
    <mergeCell ref="B80:B81"/>
    <mergeCell ref="B61:C63"/>
    <mergeCell ref="A100:M100"/>
    <mergeCell ref="L34:L35"/>
    <mergeCell ref="E119:K119"/>
    <mergeCell ref="L57:L58"/>
    <mergeCell ref="A92:A93"/>
    <mergeCell ref="C42:C43"/>
    <mergeCell ref="B117:B118"/>
    <mergeCell ref="B113:B114"/>
    <mergeCell ref="C51:C52"/>
    <mergeCell ref="M8:M9"/>
    <mergeCell ref="A34:A35"/>
    <mergeCell ref="B34:B35"/>
    <mergeCell ref="M30:M31"/>
    <mergeCell ref="M34:M35"/>
    <mergeCell ref="M36:M37"/>
    <mergeCell ref="M46:M48"/>
    <mergeCell ref="M49:M50"/>
    <mergeCell ref="M53:M55"/>
    <mergeCell ref="L15:L16"/>
    <mergeCell ref="A17:A19"/>
    <mergeCell ref="B17:B19"/>
    <mergeCell ref="L46:L48"/>
    <mergeCell ref="A46:A48"/>
    <mergeCell ref="M28:M29"/>
    <mergeCell ref="A28:A29"/>
    <mergeCell ref="B28:B29"/>
    <mergeCell ref="L111:L112"/>
    <mergeCell ref="C107:C108"/>
    <mergeCell ref="A115:A116"/>
    <mergeCell ref="A24:A25"/>
    <mergeCell ref="A22:A23"/>
    <mergeCell ref="C30:C31"/>
    <mergeCell ref="C32:C33"/>
    <mergeCell ref="C34:C35"/>
    <mergeCell ref="C36:C37"/>
    <mergeCell ref="E8:E9"/>
    <mergeCell ref="B32:B33"/>
    <mergeCell ref="A40:A41"/>
    <mergeCell ref="A38:A39"/>
    <mergeCell ref="B12:C14"/>
    <mergeCell ref="B40:B41"/>
    <mergeCell ref="C40:C41"/>
    <mergeCell ref="A36:A37"/>
    <mergeCell ref="B36:B37"/>
    <mergeCell ref="B24:B25"/>
    <mergeCell ref="B22:B23"/>
    <mergeCell ref="C24:C25"/>
    <mergeCell ref="B20:B21"/>
    <mergeCell ref="A1:M1"/>
    <mergeCell ref="A2:M2"/>
    <mergeCell ref="A3:M3"/>
    <mergeCell ref="C28:C29"/>
    <mergeCell ref="L17:L19"/>
    <mergeCell ref="L24:L25"/>
    <mergeCell ref="M24:M25"/>
    <mergeCell ref="L22:L23"/>
    <mergeCell ref="M26:M27"/>
    <mergeCell ref="M12:M14"/>
    <mergeCell ref="A5:M5"/>
    <mergeCell ref="A6:M6"/>
    <mergeCell ref="A20:A21"/>
    <mergeCell ref="L12:L14"/>
    <mergeCell ref="L8:L9"/>
    <mergeCell ref="C8:C9"/>
    <mergeCell ref="A11:M11"/>
    <mergeCell ref="F8:F9"/>
    <mergeCell ref="G8:K8"/>
    <mergeCell ref="A8:A9"/>
    <mergeCell ref="B8:B9"/>
    <mergeCell ref="D8:D9"/>
    <mergeCell ref="C20:C21"/>
    <mergeCell ref="C22:C23"/>
    <mergeCell ref="L28:L29"/>
    <mergeCell ref="A30:A31"/>
    <mergeCell ref="B30:B31"/>
    <mergeCell ref="A26:A27"/>
    <mergeCell ref="B26:B27"/>
    <mergeCell ref="L26:L27"/>
    <mergeCell ref="L94:L95"/>
    <mergeCell ref="M72:M73"/>
    <mergeCell ref="M74:M75"/>
    <mergeCell ref="C82:C83"/>
    <mergeCell ref="L78:L79"/>
    <mergeCell ref="C76:C77"/>
    <mergeCell ref="C78:C79"/>
    <mergeCell ref="C80:C81"/>
    <mergeCell ref="K57:K58"/>
    <mergeCell ref="M86:M87"/>
    <mergeCell ref="M88:M89"/>
    <mergeCell ref="M92:M93"/>
    <mergeCell ref="C92:C93"/>
    <mergeCell ref="L92:L93"/>
    <mergeCell ref="C70:C71"/>
    <mergeCell ref="L70:L71"/>
    <mergeCell ref="A32:A33"/>
    <mergeCell ref="A42:A43"/>
    <mergeCell ref="M42:M43"/>
    <mergeCell ref="M15:M16"/>
    <mergeCell ref="M80:M81"/>
    <mergeCell ref="M70:M71"/>
    <mergeCell ref="C88:C89"/>
    <mergeCell ref="M64:M65"/>
    <mergeCell ref="J62:J63"/>
    <mergeCell ref="L53:L55"/>
    <mergeCell ref="M62:M63"/>
    <mergeCell ref="K62:K63"/>
    <mergeCell ref="J57:J58"/>
    <mergeCell ref="C53:C55"/>
    <mergeCell ref="M57:M58"/>
    <mergeCell ref="G57:G58"/>
    <mergeCell ref="H57:H58"/>
    <mergeCell ref="M82:M83"/>
    <mergeCell ref="L76:L77"/>
    <mergeCell ref="F57:F58"/>
    <mergeCell ref="A60:M60"/>
    <mergeCell ref="M68:M69"/>
    <mergeCell ref="M66:M67"/>
    <mergeCell ref="A53:A55"/>
    <mergeCell ref="B53:B55"/>
    <mergeCell ref="M17:M19"/>
    <mergeCell ref="L97:L98"/>
    <mergeCell ref="L105:L106"/>
    <mergeCell ref="M22:M23"/>
    <mergeCell ref="L20:L21"/>
    <mergeCell ref="M20:M21"/>
    <mergeCell ref="C15:C16"/>
    <mergeCell ref="C17:C19"/>
    <mergeCell ref="C26:C27"/>
    <mergeCell ref="D57:D58"/>
    <mergeCell ref="L30:L31"/>
    <mergeCell ref="C49:C50"/>
    <mergeCell ref="B46:C48"/>
    <mergeCell ref="M51:M52"/>
    <mergeCell ref="B42:B43"/>
    <mergeCell ref="B38:B39"/>
    <mergeCell ref="L49:L50"/>
    <mergeCell ref="C38:C39"/>
    <mergeCell ref="L38:L39"/>
    <mergeCell ref="M38:M39"/>
    <mergeCell ref="L36:L37"/>
    <mergeCell ref="M40:M41"/>
    <mergeCell ref="L42:L43"/>
    <mergeCell ref="M32:M33"/>
    <mergeCell ref="L32:L33"/>
    <mergeCell ref="A68:A69"/>
    <mergeCell ref="B68:B69"/>
    <mergeCell ref="A66:A67"/>
    <mergeCell ref="L74:L75"/>
    <mergeCell ref="L68:L69"/>
    <mergeCell ref="A64:A65"/>
    <mergeCell ref="B64:B65"/>
    <mergeCell ref="C68:C69"/>
    <mergeCell ref="C66:C67"/>
    <mergeCell ref="M115:M116"/>
    <mergeCell ref="M101:M102"/>
    <mergeCell ref="L109:L110"/>
    <mergeCell ref="M111:M112"/>
    <mergeCell ref="L103:L104"/>
    <mergeCell ref="B70:B71"/>
    <mergeCell ref="I62:I63"/>
    <mergeCell ref="L66:L67"/>
    <mergeCell ref="E62:E63"/>
    <mergeCell ref="F62:F63"/>
    <mergeCell ref="B76:B77"/>
    <mergeCell ref="D97:D98"/>
    <mergeCell ref="E97:E98"/>
    <mergeCell ref="F97:F98"/>
    <mergeCell ref="L115:L116"/>
    <mergeCell ref="L107:L108"/>
    <mergeCell ref="M109:M110"/>
    <mergeCell ref="L101:L102"/>
    <mergeCell ref="M97:M98"/>
    <mergeCell ref="G97:G98"/>
    <mergeCell ref="H97:H98"/>
    <mergeCell ref="I97:I98"/>
    <mergeCell ref="J97:J98"/>
    <mergeCell ref="K97:K98"/>
    <mergeCell ref="A44:A45"/>
    <mergeCell ref="B44:B45"/>
    <mergeCell ref="C44:C45"/>
    <mergeCell ref="L44:L45"/>
    <mergeCell ref="M44:M45"/>
    <mergeCell ref="M119:M122"/>
    <mergeCell ref="M107:M108"/>
    <mergeCell ref="M105:M106"/>
    <mergeCell ref="M103:M104"/>
    <mergeCell ref="M113:M114"/>
    <mergeCell ref="L117:L118"/>
    <mergeCell ref="M117:M118"/>
    <mergeCell ref="L113:L114"/>
    <mergeCell ref="M76:M77"/>
    <mergeCell ref="M78:M79"/>
    <mergeCell ref="L84:L85"/>
    <mergeCell ref="L86:L87"/>
    <mergeCell ref="L88:L89"/>
    <mergeCell ref="M84:M85"/>
    <mergeCell ref="M90:M91"/>
    <mergeCell ref="L80:L81"/>
    <mergeCell ref="L82:L83"/>
    <mergeCell ref="L90:L91"/>
    <mergeCell ref="M94:M95"/>
    <mergeCell ref="A120:A121"/>
    <mergeCell ref="B120:B121"/>
    <mergeCell ref="C120:C121"/>
    <mergeCell ref="L120:L121"/>
    <mergeCell ref="A51:A52"/>
    <mergeCell ref="C64:C65"/>
    <mergeCell ref="C72:C73"/>
    <mergeCell ref="C74:C75"/>
    <mergeCell ref="L64:L65"/>
    <mergeCell ref="L72:L73"/>
    <mergeCell ref="B66:B67"/>
    <mergeCell ref="E57:E58"/>
    <mergeCell ref="G62:G63"/>
    <mergeCell ref="L51:L52"/>
    <mergeCell ref="B74:B75"/>
    <mergeCell ref="L62:L63"/>
    <mergeCell ref="A70:A71"/>
    <mergeCell ref="A72:A73"/>
    <mergeCell ref="I57:I58"/>
    <mergeCell ref="B51:B52"/>
    <mergeCell ref="A61:A63"/>
    <mergeCell ref="D62:D63"/>
    <mergeCell ref="H62:H63"/>
    <mergeCell ref="A76:A77"/>
  </mergeCells>
  <pageMargins left="0.51181102362204722" right="0.51181102362204722" top="0.74803149606299213" bottom="0.74803149606299213" header="0.31496062992125984" footer="0.31496062992125984"/>
  <pageSetup paperSize="9" scale="66" fitToHeight="0" orientation="landscape" r:id="rId1"/>
  <rowBreaks count="6" manualBreakCount="6">
    <brk id="19" max="12" man="1"/>
    <brk id="33" max="12" man="1"/>
    <brk id="49" max="12" man="1"/>
    <brk id="67" max="12" man="1"/>
    <brk id="81" max="12" man="1"/>
    <brk id="9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K32"/>
  <sheetViews>
    <sheetView topLeftCell="A27" zoomScaleNormal="100" zoomScaleSheetLayoutView="20" workbookViewId="0">
      <selection activeCell="C28" sqref="C28:F28"/>
    </sheetView>
  </sheetViews>
  <sheetFormatPr defaultRowHeight="14.25" x14ac:dyDescent="0.2"/>
  <cols>
    <col min="1" max="1" width="6.5703125" style="160" customWidth="1"/>
    <col min="2" max="2" width="38.28515625" style="13" customWidth="1"/>
    <col min="3" max="5" width="9.140625" style="13"/>
    <col min="6" max="6" width="44.28515625" style="13" customWidth="1"/>
    <col min="7" max="7" width="13.42578125" style="13" customWidth="1"/>
    <col min="8" max="8" width="15" style="151" customWidth="1"/>
    <col min="9" max="16384" width="9.140625" style="13"/>
  </cols>
  <sheetData>
    <row r="1" spans="1:11" x14ac:dyDescent="0.2">
      <c r="A1" s="190" t="s">
        <v>134</v>
      </c>
      <c r="B1" s="190"/>
      <c r="C1" s="190"/>
      <c r="D1" s="190"/>
      <c r="E1" s="190"/>
      <c r="F1" s="190"/>
      <c r="G1" s="190"/>
      <c r="H1" s="190"/>
    </row>
    <row r="2" spans="1:11" x14ac:dyDescent="0.2">
      <c r="A2" s="190" t="s">
        <v>114</v>
      </c>
      <c r="B2" s="190"/>
      <c r="C2" s="190"/>
      <c r="D2" s="190"/>
      <c r="E2" s="190"/>
      <c r="F2" s="190"/>
      <c r="G2" s="190"/>
      <c r="H2" s="190"/>
    </row>
    <row r="3" spans="1:11" ht="15" x14ac:dyDescent="0.2">
      <c r="A3" s="190" t="s">
        <v>359</v>
      </c>
      <c r="B3" s="190"/>
      <c r="C3" s="190"/>
      <c r="D3" s="190"/>
      <c r="E3" s="190"/>
      <c r="F3" s="190"/>
      <c r="G3" s="190"/>
      <c r="H3" s="190"/>
    </row>
    <row r="4" spans="1:11" ht="15" x14ac:dyDescent="0.2">
      <c r="A4" s="150"/>
    </row>
    <row r="5" spans="1:11" x14ac:dyDescent="0.2">
      <c r="A5" s="219" t="s">
        <v>47</v>
      </c>
      <c r="B5" s="219"/>
      <c r="C5" s="219"/>
      <c r="D5" s="219"/>
      <c r="E5" s="219"/>
      <c r="F5" s="219"/>
      <c r="G5" s="219"/>
      <c r="H5" s="219"/>
    </row>
    <row r="6" spans="1:11" ht="40.5" customHeight="1" x14ac:dyDescent="0.2">
      <c r="A6" s="382" t="s">
        <v>360</v>
      </c>
      <c r="B6" s="382"/>
      <c r="C6" s="382"/>
      <c r="D6" s="382"/>
      <c r="E6" s="382"/>
      <c r="F6" s="382"/>
      <c r="G6" s="382"/>
      <c r="H6" s="382"/>
    </row>
    <row r="7" spans="1:11" ht="38.25" x14ac:dyDescent="0.2">
      <c r="A7" s="138" t="s">
        <v>48</v>
      </c>
      <c r="B7" s="152" t="s">
        <v>49</v>
      </c>
      <c r="C7" s="379" t="s">
        <v>50</v>
      </c>
      <c r="D7" s="379"/>
      <c r="E7" s="379"/>
      <c r="F7" s="379"/>
      <c r="G7" s="152" t="s">
        <v>1</v>
      </c>
      <c r="H7" s="153" t="s">
        <v>51</v>
      </c>
    </row>
    <row r="8" spans="1:11" ht="23.25" customHeight="1" x14ac:dyDescent="0.2">
      <c r="A8" s="377" t="s">
        <v>56</v>
      </c>
      <c r="B8" s="378"/>
      <c r="C8" s="378"/>
      <c r="D8" s="378"/>
      <c r="E8" s="378"/>
      <c r="F8" s="378"/>
      <c r="G8" s="378"/>
      <c r="H8" s="378"/>
    </row>
    <row r="9" spans="1:11" ht="87.75" customHeight="1" x14ac:dyDescent="0.2">
      <c r="A9" s="148" t="s">
        <v>32</v>
      </c>
      <c r="B9" s="154" t="s">
        <v>150</v>
      </c>
      <c r="C9" s="380" t="s">
        <v>343</v>
      </c>
      <c r="D9" s="380"/>
      <c r="E9" s="380"/>
      <c r="F9" s="380"/>
      <c r="G9" s="138" t="s">
        <v>153</v>
      </c>
      <c r="H9" s="140">
        <f>'Прил 2 Планируемые результаты'!E12</f>
        <v>38.5</v>
      </c>
    </row>
    <row r="10" spans="1:11" ht="85.5" customHeight="1" x14ac:dyDescent="0.2">
      <c r="A10" s="148" t="s">
        <v>33</v>
      </c>
      <c r="B10" s="137" t="s">
        <v>335</v>
      </c>
      <c r="C10" s="380" t="s">
        <v>344</v>
      </c>
      <c r="D10" s="380"/>
      <c r="E10" s="380"/>
      <c r="F10" s="380"/>
      <c r="G10" s="138" t="s">
        <v>153</v>
      </c>
      <c r="H10" s="140">
        <f>'Прил 2 Планируемые результаты'!E13</f>
        <v>77</v>
      </c>
    </row>
    <row r="11" spans="1:11" ht="136.5" customHeight="1" x14ac:dyDescent="0.2">
      <c r="A11" s="148" t="s">
        <v>34</v>
      </c>
      <c r="B11" s="137" t="s">
        <v>336</v>
      </c>
      <c r="C11" s="380" t="s">
        <v>152</v>
      </c>
      <c r="D11" s="380"/>
      <c r="E11" s="380"/>
      <c r="F11" s="380"/>
      <c r="G11" s="138" t="s">
        <v>153</v>
      </c>
      <c r="H11" s="140">
        <f>'Прил 2 Планируемые результаты'!E14</f>
        <v>21</v>
      </c>
    </row>
    <row r="12" spans="1:11" ht="93.75" customHeight="1" x14ac:dyDescent="0.2">
      <c r="A12" s="148" t="s">
        <v>72</v>
      </c>
      <c r="B12" s="155" t="s">
        <v>140</v>
      </c>
      <c r="C12" s="380" t="s">
        <v>345</v>
      </c>
      <c r="D12" s="380"/>
      <c r="E12" s="380"/>
      <c r="F12" s="380"/>
      <c r="G12" s="138" t="s">
        <v>154</v>
      </c>
      <c r="H12" s="140">
        <v>0.9</v>
      </c>
      <c r="K12" s="156"/>
    </row>
    <row r="13" spans="1:11" ht="66.75" customHeight="1" x14ac:dyDescent="0.2">
      <c r="A13" s="148" t="s">
        <v>73</v>
      </c>
      <c r="B13" s="137" t="s">
        <v>337</v>
      </c>
      <c r="C13" s="380" t="s">
        <v>346</v>
      </c>
      <c r="D13" s="380"/>
      <c r="E13" s="380"/>
      <c r="F13" s="380"/>
      <c r="G13" s="138" t="s">
        <v>153</v>
      </c>
      <c r="H13" s="140">
        <f>'Прил 2 Планируемые результаты'!E16</f>
        <v>80</v>
      </c>
    </row>
    <row r="14" spans="1:11" ht="156" customHeight="1" x14ac:dyDescent="0.2">
      <c r="A14" s="148" t="s">
        <v>74</v>
      </c>
      <c r="B14" s="149" t="s">
        <v>141</v>
      </c>
      <c r="C14" s="380" t="s">
        <v>347</v>
      </c>
      <c r="D14" s="380"/>
      <c r="E14" s="380"/>
      <c r="F14" s="380"/>
      <c r="G14" s="138" t="s">
        <v>350</v>
      </c>
      <c r="H14" s="157">
        <v>1</v>
      </c>
    </row>
    <row r="15" spans="1:11" ht="38.25" customHeight="1" x14ac:dyDescent="0.2">
      <c r="A15" s="148" t="s">
        <v>75</v>
      </c>
      <c r="B15" s="149" t="s">
        <v>333</v>
      </c>
      <c r="C15" s="381" t="s">
        <v>348</v>
      </c>
      <c r="D15" s="381"/>
      <c r="E15" s="381"/>
      <c r="F15" s="381"/>
      <c r="G15" s="138" t="s">
        <v>350</v>
      </c>
      <c r="H15" s="157" t="s">
        <v>331</v>
      </c>
    </row>
    <row r="16" spans="1:11" ht="43.5" customHeight="1" x14ac:dyDescent="0.2">
      <c r="A16" s="148" t="s">
        <v>108</v>
      </c>
      <c r="B16" s="137" t="s">
        <v>334</v>
      </c>
      <c r="C16" s="380" t="s">
        <v>349</v>
      </c>
      <c r="D16" s="380"/>
      <c r="E16" s="380"/>
      <c r="F16" s="380"/>
      <c r="G16" s="138" t="s">
        <v>350</v>
      </c>
      <c r="H16" s="157" t="s">
        <v>331</v>
      </c>
    </row>
    <row r="17" spans="1:8" ht="154.5" customHeight="1" x14ac:dyDescent="0.2">
      <c r="A17" s="148" t="s">
        <v>109</v>
      </c>
      <c r="B17" s="149" t="s">
        <v>142</v>
      </c>
      <c r="C17" s="380" t="s">
        <v>351</v>
      </c>
      <c r="D17" s="380"/>
      <c r="E17" s="380"/>
      <c r="F17" s="380"/>
      <c r="G17" s="138" t="s">
        <v>153</v>
      </c>
      <c r="H17" s="140">
        <v>8</v>
      </c>
    </row>
    <row r="18" spans="1:8" ht="182.25" customHeight="1" x14ac:dyDescent="0.2">
      <c r="A18" s="148" t="s">
        <v>144</v>
      </c>
      <c r="B18" s="149" t="s">
        <v>338</v>
      </c>
      <c r="C18" s="385" t="s">
        <v>378</v>
      </c>
      <c r="D18" s="386"/>
      <c r="E18" s="386"/>
      <c r="F18" s="387"/>
      <c r="G18" s="138" t="s">
        <v>3</v>
      </c>
      <c r="H18" s="140">
        <v>1</v>
      </c>
    </row>
    <row r="19" spans="1:8" ht="91.5" customHeight="1" x14ac:dyDescent="0.2">
      <c r="A19" s="148" t="s">
        <v>145</v>
      </c>
      <c r="B19" s="149" t="s">
        <v>352</v>
      </c>
      <c r="C19" s="385" t="s">
        <v>353</v>
      </c>
      <c r="D19" s="386"/>
      <c r="E19" s="386"/>
      <c r="F19" s="387"/>
      <c r="G19" s="138" t="s">
        <v>153</v>
      </c>
      <c r="H19" s="140">
        <v>88.2</v>
      </c>
    </row>
    <row r="20" spans="1:8" ht="66.75" customHeight="1" x14ac:dyDescent="0.2">
      <c r="A20" s="148" t="s">
        <v>146</v>
      </c>
      <c r="B20" s="149" t="s">
        <v>319</v>
      </c>
      <c r="C20" s="380" t="s">
        <v>320</v>
      </c>
      <c r="D20" s="380"/>
      <c r="E20" s="380"/>
      <c r="F20" s="380"/>
      <c r="G20" s="138" t="s">
        <v>153</v>
      </c>
      <c r="H20" s="140" t="s">
        <v>331</v>
      </c>
    </row>
    <row r="21" spans="1:8" ht="64.5" customHeight="1" x14ac:dyDescent="0.2">
      <c r="A21" s="148" t="s">
        <v>147</v>
      </c>
      <c r="B21" s="149" t="s">
        <v>342</v>
      </c>
      <c r="C21" s="385" t="s">
        <v>354</v>
      </c>
      <c r="D21" s="386"/>
      <c r="E21" s="386"/>
      <c r="F21" s="387"/>
      <c r="G21" s="138" t="s">
        <v>153</v>
      </c>
      <c r="H21" s="140">
        <v>21.4</v>
      </c>
    </row>
    <row r="22" spans="1:8" ht="94.5" customHeight="1" x14ac:dyDescent="0.2">
      <c r="A22" s="148" t="s">
        <v>148</v>
      </c>
      <c r="B22" s="149" t="s">
        <v>340</v>
      </c>
      <c r="C22" s="385" t="s">
        <v>355</v>
      </c>
      <c r="D22" s="386"/>
      <c r="E22" s="386"/>
      <c r="F22" s="387"/>
      <c r="G22" s="138" t="s">
        <v>153</v>
      </c>
      <c r="H22" s="140">
        <v>6.1</v>
      </c>
    </row>
    <row r="23" spans="1:8" ht="93" customHeight="1" x14ac:dyDescent="0.2">
      <c r="A23" s="148" t="s">
        <v>149</v>
      </c>
      <c r="B23" s="149" t="s">
        <v>341</v>
      </c>
      <c r="C23" s="385" t="s">
        <v>356</v>
      </c>
      <c r="D23" s="386"/>
      <c r="E23" s="386"/>
      <c r="F23" s="387"/>
      <c r="G23" s="138" t="s">
        <v>153</v>
      </c>
      <c r="H23" s="140">
        <v>29.9</v>
      </c>
    </row>
    <row r="24" spans="1:8" ht="67.5" customHeight="1" x14ac:dyDescent="0.2">
      <c r="A24" s="148" t="s">
        <v>220</v>
      </c>
      <c r="B24" s="149" t="s">
        <v>327</v>
      </c>
      <c r="C24" s="385" t="s">
        <v>357</v>
      </c>
      <c r="D24" s="386"/>
      <c r="E24" s="386"/>
      <c r="F24" s="387"/>
      <c r="G24" s="138" t="s">
        <v>153</v>
      </c>
      <c r="H24" s="140">
        <v>45.36</v>
      </c>
    </row>
    <row r="25" spans="1:8" ht="115.5" customHeight="1" x14ac:dyDescent="0.2">
      <c r="A25" s="148" t="s">
        <v>317</v>
      </c>
      <c r="B25" s="137" t="s">
        <v>138</v>
      </c>
      <c r="C25" s="380" t="s">
        <v>358</v>
      </c>
      <c r="D25" s="380"/>
      <c r="E25" s="380"/>
      <c r="F25" s="380"/>
      <c r="G25" s="138" t="s">
        <v>153</v>
      </c>
      <c r="H25" s="158">
        <f>'Прил 2 Планируемые результаты'!E28</f>
        <v>30</v>
      </c>
    </row>
    <row r="26" spans="1:8" ht="130.5" customHeight="1" x14ac:dyDescent="0.2">
      <c r="A26" s="148" t="s">
        <v>325</v>
      </c>
      <c r="B26" s="137" t="s">
        <v>139</v>
      </c>
      <c r="C26" s="380" t="s">
        <v>344</v>
      </c>
      <c r="D26" s="380"/>
      <c r="E26" s="380"/>
      <c r="F26" s="380"/>
      <c r="G26" s="138" t="s">
        <v>153</v>
      </c>
      <c r="H26" s="140">
        <f>'Прил 2 Планируемые результаты'!E29</f>
        <v>50</v>
      </c>
    </row>
    <row r="27" spans="1:8" ht="130.5" customHeight="1" x14ac:dyDescent="0.2">
      <c r="A27" s="148" t="s">
        <v>326</v>
      </c>
      <c r="B27" s="113" t="s">
        <v>339</v>
      </c>
      <c r="C27" s="380" t="s">
        <v>379</v>
      </c>
      <c r="D27" s="380"/>
      <c r="E27" s="380"/>
      <c r="F27" s="380"/>
      <c r="G27" s="164" t="s">
        <v>350</v>
      </c>
      <c r="H27" s="157" t="s">
        <v>331</v>
      </c>
    </row>
    <row r="28" spans="1:8" ht="78.75" customHeight="1" x14ac:dyDescent="0.2">
      <c r="A28" s="148" t="s">
        <v>374</v>
      </c>
      <c r="B28" s="113" t="s">
        <v>373</v>
      </c>
      <c r="C28" s="380" t="s">
        <v>377</v>
      </c>
      <c r="D28" s="380"/>
      <c r="E28" s="380"/>
      <c r="F28" s="380"/>
      <c r="G28" s="164" t="s">
        <v>153</v>
      </c>
      <c r="H28" s="157" t="s">
        <v>331</v>
      </c>
    </row>
    <row r="29" spans="1:8" ht="54.75" customHeight="1" x14ac:dyDescent="0.2">
      <c r="A29" s="148" t="s">
        <v>376</v>
      </c>
      <c r="B29" s="113" t="s">
        <v>375</v>
      </c>
      <c r="C29" s="380"/>
      <c r="D29" s="380"/>
      <c r="E29" s="380"/>
      <c r="F29" s="380"/>
      <c r="G29" s="138" t="s">
        <v>153</v>
      </c>
      <c r="H29" s="157" t="s">
        <v>331</v>
      </c>
    </row>
    <row r="30" spans="1:8" ht="26.25" customHeight="1" x14ac:dyDescent="0.2">
      <c r="A30" s="383" t="s">
        <v>79</v>
      </c>
      <c r="B30" s="384"/>
      <c r="C30" s="384"/>
      <c r="D30" s="384"/>
      <c r="E30" s="384"/>
      <c r="F30" s="384"/>
      <c r="G30" s="384"/>
      <c r="H30" s="384"/>
    </row>
    <row r="31" spans="1:8" ht="165" customHeight="1" x14ac:dyDescent="0.2">
      <c r="A31" s="159" t="s">
        <v>32</v>
      </c>
      <c r="B31" s="137" t="s">
        <v>143</v>
      </c>
      <c r="C31" s="385" t="s">
        <v>381</v>
      </c>
      <c r="D31" s="386"/>
      <c r="E31" s="386"/>
      <c r="F31" s="387"/>
      <c r="G31" s="138" t="s">
        <v>153</v>
      </c>
      <c r="H31" s="157">
        <f>'Прил 2 Планируемые результаты'!E34</f>
        <v>100</v>
      </c>
    </row>
    <row r="32" spans="1:8" ht="98.25" customHeight="1" x14ac:dyDescent="0.2">
      <c r="A32" s="159" t="s">
        <v>33</v>
      </c>
      <c r="B32" s="137" t="s">
        <v>328</v>
      </c>
      <c r="C32" s="388" t="s">
        <v>380</v>
      </c>
      <c r="D32" s="389"/>
      <c r="E32" s="389"/>
      <c r="F32" s="390"/>
      <c r="G32" s="138" t="s">
        <v>153</v>
      </c>
      <c r="H32" s="157">
        <v>100</v>
      </c>
    </row>
  </sheetData>
  <mergeCells count="31">
    <mergeCell ref="A30:H30"/>
    <mergeCell ref="C17:F17"/>
    <mergeCell ref="C31:F31"/>
    <mergeCell ref="C32:F32"/>
    <mergeCell ref="C20:F20"/>
    <mergeCell ref="C18:F18"/>
    <mergeCell ref="C19:F19"/>
    <mergeCell ref="C21:F21"/>
    <mergeCell ref="C22:F22"/>
    <mergeCell ref="C23:F23"/>
    <mergeCell ref="C24:F24"/>
    <mergeCell ref="C26:F26"/>
    <mergeCell ref="C29:F29"/>
    <mergeCell ref="C27:F27"/>
    <mergeCell ref="C28:F28"/>
    <mergeCell ref="A1:H1"/>
    <mergeCell ref="A2:H2"/>
    <mergeCell ref="A3:H3"/>
    <mergeCell ref="A5:H5"/>
    <mergeCell ref="A6:H6"/>
    <mergeCell ref="A8:H8"/>
    <mergeCell ref="C7:F7"/>
    <mergeCell ref="C9:F9"/>
    <mergeCell ref="C25:F25"/>
    <mergeCell ref="C12:F12"/>
    <mergeCell ref="C15:F15"/>
    <mergeCell ref="C14:F14"/>
    <mergeCell ref="C10:F10"/>
    <mergeCell ref="C11:F11"/>
    <mergeCell ref="C16:F16"/>
    <mergeCell ref="C13:F13"/>
  </mergeCells>
  <pageMargins left="0.70866141732283472" right="0.51181102362204722" top="0.74803149606299213" bottom="0.74803149606299213" header="0.31496062992125984" footer="0.31496062992125984"/>
  <pageSetup paperSize="9" scale="92" fitToHeight="0" orientation="landscape" r:id="rId1"/>
  <rowBreaks count="5" manualBreakCount="5">
    <brk id="11" max="7" man="1"/>
    <brk id="16" max="7" man="1"/>
    <brk id="21" max="7" man="1"/>
    <brk id="13" max="7" man="1"/>
    <brk id="2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Паспорт программы Прил 1</vt:lpstr>
      <vt:lpstr>Прил 2 Планируемые результаты</vt:lpstr>
      <vt:lpstr>Прил 3 Паспорт подпр СоЗд усл 1</vt:lpstr>
      <vt:lpstr>Прил 4 пасп подпр СШ 2</vt:lpstr>
      <vt:lpstr>Прил 5 пасп подпр Обесп 3</vt:lpstr>
      <vt:lpstr>Прил 6 Обоснов фин ресурсов</vt:lpstr>
      <vt:lpstr>Прил 7 Перечень мероприятий</vt:lpstr>
      <vt:lpstr>Прил 8 методика расчета</vt:lpstr>
      <vt:lpstr>'Паспорт программы Прил 1'!Область_печати</vt:lpstr>
      <vt:lpstr>'Прил 2 Планируемые результаты'!Область_печати</vt:lpstr>
      <vt:lpstr>'Прил 6 Обоснов фин ресурсов'!Область_печати</vt:lpstr>
      <vt:lpstr>'Прил 7 Перечень мероприятий'!Область_печати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2018-12-17T12:09:56Z</dcterms:modified>
</cp:coreProperties>
</file>