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\ALL\Мои Документы\Решения\2021 год\Уточнение февраль (1)\Приложения февраль\"/>
    </mc:Choice>
  </mc:AlternateContent>
  <bookViews>
    <workbookView xWindow="0" yWindow="60" windowWidth="22980" windowHeight="9525"/>
  </bookViews>
  <sheets>
    <sheet name="№1_доходы 2021-2023 февраль  " sheetId="1" r:id="rId1"/>
  </sheets>
  <definedNames>
    <definedName name="_xlnm._FilterDatabase" localSheetId="0" hidden="1">'№1_доходы 2021-2023 февраль  '!$A$20:$F$192</definedName>
    <definedName name="_xlnm.Print_Titles" localSheetId="0">'№1_доходы 2021-2023 февраль  '!$18:$20</definedName>
    <definedName name="_xlnm.Print_Area" localSheetId="0">'№1_доходы 2021-2023 февраль  '!$B$7:$F$192</definedName>
  </definedNames>
  <calcPr calcId="162913"/>
</workbook>
</file>

<file path=xl/calcChain.xml><?xml version="1.0" encoding="utf-8"?>
<calcChain xmlns="http://schemas.openxmlformats.org/spreadsheetml/2006/main">
  <c r="E171" i="1" l="1"/>
  <c r="F191" i="1"/>
  <c r="F188" i="1"/>
  <c r="F161" i="1"/>
  <c r="E191" i="1" l="1"/>
  <c r="D191" i="1"/>
  <c r="E188" i="1"/>
  <c r="D188" i="1"/>
  <c r="D171" i="1"/>
  <c r="E163" i="1"/>
  <c r="D163" i="1"/>
  <c r="E159" i="1"/>
  <c r="E156" i="1"/>
  <c r="F156" i="1"/>
  <c r="E157" i="1"/>
  <c r="D157" i="1"/>
  <c r="D156" i="1" s="1"/>
  <c r="E155" i="1"/>
  <c r="D155" i="1"/>
  <c r="E151" i="1"/>
  <c r="D151" i="1"/>
  <c r="F171" i="1"/>
  <c r="E149" i="1"/>
  <c r="E148" i="1" s="1"/>
  <c r="F148" i="1"/>
  <c r="D149" i="1"/>
  <c r="D148" i="1" s="1"/>
  <c r="E79" i="1" l="1"/>
  <c r="F79" i="1"/>
  <c r="D79" i="1"/>
  <c r="D25" i="1"/>
  <c r="D27" i="1"/>
  <c r="D29" i="1"/>
  <c r="D31" i="1"/>
  <c r="D58" i="1"/>
  <c r="D144" i="1"/>
  <c r="F176" i="1" l="1"/>
  <c r="E176" i="1"/>
  <c r="D176" i="1"/>
  <c r="D184" i="1"/>
  <c r="F180" i="1" l="1"/>
  <c r="D179" i="1"/>
  <c r="F182" i="1"/>
  <c r="E182" i="1"/>
  <c r="D182" i="1"/>
  <c r="D181" i="1"/>
  <c r="F174" i="1" l="1"/>
  <c r="E174" i="1"/>
  <c r="D174" i="1"/>
  <c r="F178" i="1"/>
  <c r="F177" i="1" s="1"/>
  <c r="E178" i="1"/>
  <c r="E177" i="1" s="1"/>
  <c r="D178" i="1"/>
  <c r="D177" i="1" s="1"/>
  <c r="D186" i="1"/>
  <c r="D185" i="1" s="1"/>
  <c r="D147" i="1" l="1"/>
  <c r="D146" i="1" s="1"/>
  <c r="E146" i="1"/>
  <c r="F146" i="1"/>
  <c r="E167" i="1"/>
  <c r="E166" i="1" s="1"/>
  <c r="F167" i="1"/>
  <c r="F166" i="1" s="1"/>
  <c r="D166" i="1"/>
  <c r="E158" i="1"/>
  <c r="F158" i="1"/>
  <c r="D158" i="1"/>
  <c r="D153" i="1"/>
  <c r="D152" i="1" s="1"/>
  <c r="E152" i="1"/>
  <c r="F152" i="1"/>
  <c r="F163" i="1"/>
  <c r="F162" i="1" s="1"/>
  <c r="E162" i="1"/>
  <c r="D162" i="1"/>
  <c r="D169" i="1"/>
  <c r="D168" i="1" s="1"/>
  <c r="E168" i="1"/>
  <c r="F168" i="1"/>
  <c r="E161" i="1"/>
  <c r="D161" i="1"/>
  <c r="E154" i="1"/>
  <c r="D154" i="1"/>
  <c r="F154" i="1"/>
  <c r="F164" i="1"/>
  <c r="E164" i="1"/>
  <c r="D164" i="1"/>
  <c r="D38" i="1" l="1"/>
  <c r="E132" i="1" l="1"/>
  <c r="F132" i="1"/>
  <c r="D135" i="1"/>
  <c r="D132" i="1" s="1"/>
  <c r="F138" i="1"/>
  <c r="E138" i="1"/>
  <c r="D138" i="1"/>
  <c r="E97" i="1" l="1"/>
  <c r="E96" i="1" s="1"/>
  <c r="F97" i="1"/>
  <c r="F96" i="1" s="1"/>
  <c r="D97" i="1"/>
  <c r="D96" i="1" s="1"/>
  <c r="E94" i="1"/>
  <c r="E93" i="1" s="1"/>
  <c r="F94" i="1"/>
  <c r="F93" i="1" s="1"/>
  <c r="D94" i="1"/>
  <c r="E122" i="1"/>
  <c r="E121" i="1" s="1"/>
  <c r="F122" i="1"/>
  <c r="F121" i="1" s="1"/>
  <c r="E125" i="1"/>
  <c r="F125" i="1"/>
  <c r="E127" i="1"/>
  <c r="F127" i="1"/>
  <c r="E130" i="1"/>
  <c r="E129" i="1" s="1"/>
  <c r="F130" i="1"/>
  <c r="F129" i="1" s="1"/>
  <c r="E137" i="1"/>
  <c r="E136" i="1" s="1"/>
  <c r="F137" i="1"/>
  <c r="F136" i="1" s="1"/>
  <c r="D150" i="1"/>
  <c r="E150" i="1"/>
  <c r="F150" i="1"/>
  <c r="D160" i="1"/>
  <c r="E160" i="1"/>
  <c r="F160" i="1"/>
  <c r="E143" i="1"/>
  <c r="E142" i="1" s="1"/>
  <c r="F143" i="1"/>
  <c r="F142" i="1" s="1"/>
  <c r="D143" i="1"/>
  <c r="D142" i="1" s="1"/>
  <c r="E102" i="1"/>
  <c r="F102" i="1"/>
  <c r="E104" i="1"/>
  <c r="F104" i="1"/>
  <c r="E107" i="1"/>
  <c r="F107" i="1"/>
  <c r="E109" i="1"/>
  <c r="F109" i="1"/>
  <c r="E113" i="1"/>
  <c r="E112" i="1" s="1"/>
  <c r="F113" i="1"/>
  <c r="F112" i="1" s="1"/>
  <c r="E116" i="1"/>
  <c r="F116" i="1"/>
  <c r="E118" i="1"/>
  <c r="F118" i="1"/>
  <c r="F83" i="1"/>
  <c r="E83" i="1"/>
  <c r="E85" i="1"/>
  <c r="F85" i="1"/>
  <c r="E87" i="1"/>
  <c r="F87" i="1"/>
  <c r="E90" i="1"/>
  <c r="E89" i="1" s="1"/>
  <c r="F90" i="1"/>
  <c r="F89" i="1" s="1"/>
  <c r="E75" i="1"/>
  <c r="E74" i="1" s="1"/>
  <c r="F75" i="1"/>
  <c r="F74" i="1" s="1"/>
  <c r="E72" i="1"/>
  <c r="E71" i="1" s="1"/>
  <c r="F72" i="1"/>
  <c r="F71" i="1" s="1"/>
  <c r="E68" i="1"/>
  <c r="E67" i="1" s="1"/>
  <c r="F68" i="1"/>
  <c r="F67" i="1" s="1"/>
  <c r="E65" i="1"/>
  <c r="E64" i="1" s="1"/>
  <c r="F65" i="1"/>
  <c r="F64" i="1" s="1"/>
  <c r="E61" i="1"/>
  <c r="E60" i="1" s="1"/>
  <c r="F61" i="1"/>
  <c r="F60" i="1" s="1"/>
  <c r="E45" i="1"/>
  <c r="E44" i="1" s="1"/>
  <c r="F45" i="1"/>
  <c r="F44" i="1" s="1"/>
  <c r="E48" i="1"/>
  <c r="E47" i="1" s="1"/>
  <c r="F48" i="1"/>
  <c r="F47" i="1" s="1"/>
  <c r="E51" i="1"/>
  <c r="E50" i="1" s="1"/>
  <c r="F51" i="1"/>
  <c r="F50" i="1" s="1"/>
  <c r="E54" i="1"/>
  <c r="E53" i="1" s="1"/>
  <c r="F54" i="1"/>
  <c r="F53" i="1" s="1"/>
  <c r="E57" i="1"/>
  <c r="E56" i="1" s="1"/>
  <c r="F57" i="1"/>
  <c r="F56" i="1" s="1"/>
  <c r="E40" i="1"/>
  <c r="F40" i="1"/>
  <c r="D40" i="1"/>
  <c r="F38" i="1"/>
  <c r="E38" i="1"/>
  <c r="F36" i="1"/>
  <c r="E36" i="1"/>
  <c r="D36" i="1"/>
  <c r="E34" i="1"/>
  <c r="F34" i="1"/>
  <c r="E92" i="1" l="1"/>
  <c r="E106" i="1"/>
  <c r="E115" i="1"/>
  <c r="E111" i="1" s="1"/>
  <c r="F92" i="1"/>
  <c r="E33" i="1"/>
  <c r="E32" i="1" s="1"/>
  <c r="E101" i="1"/>
  <c r="E100" i="1" s="1"/>
  <c r="F33" i="1"/>
  <c r="F32" i="1" s="1"/>
  <c r="E124" i="1"/>
  <c r="E120" i="1" s="1"/>
  <c r="F124" i="1"/>
  <c r="F120" i="1" s="1"/>
  <c r="E43" i="1"/>
  <c r="E42" i="1" s="1"/>
  <c r="F43" i="1"/>
  <c r="F42" i="1" s="1"/>
  <c r="F78" i="1"/>
  <c r="F115" i="1"/>
  <c r="F111" i="1" s="1"/>
  <c r="F106" i="1"/>
  <c r="F101" i="1" s="1"/>
  <c r="F100" i="1" s="1"/>
  <c r="E78" i="1"/>
  <c r="E70" i="1"/>
  <c r="F70" i="1"/>
  <c r="E63" i="1"/>
  <c r="E59" i="1" s="1"/>
  <c r="F63" i="1"/>
  <c r="F59" i="1" s="1"/>
  <c r="D34" i="1"/>
  <c r="D33" i="1" s="1"/>
  <c r="D32" i="1" s="1"/>
  <c r="E28" i="1"/>
  <c r="F28" i="1"/>
  <c r="E26" i="1"/>
  <c r="F26" i="1"/>
  <c r="E24" i="1"/>
  <c r="F24" i="1"/>
  <c r="E77" i="1" l="1"/>
  <c r="F77" i="1"/>
  <c r="D24" i="1"/>
  <c r="D26" i="1"/>
  <c r="D28" i="1"/>
  <c r="D30" i="1"/>
  <c r="E30" i="1"/>
  <c r="E23" i="1" s="1"/>
  <c r="E22" i="1" s="1"/>
  <c r="F30" i="1"/>
  <c r="F23" i="1" s="1"/>
  <c r="F22" i="1" s="1"/>
  <c r="D45" i="1"/>
  <c r="D44" i="1" s="1"/>
  <c r="D48" i="1"/>
  <c r="D47" i="1" s="1"/>
  <c r="D51" i="1"/>
  <c r="D50" i="1" s="1"/>
  <c r="D54" i="1"/>
  <c r="D53" i="1" s="1"/>
  <c r="D57" i="1"/>
  <c r="D56" i="1" s="1"/>
  <c r="D61" i="1"/>
  <c r="D60" i="1" s="1"/>
  <c r="D65" i="1"/>
  <c r="D64" i="1" s="1"/>
  <c r="D68" i="1"/>
  <c r="D67" i="1" s="1"/>
  <c r="D72" i="1"/>
  <c r="D71" i="1" s="1"/>
  <c r="D75" i="1"/>
  <c r="D74" i="1" s="1"/>
  <c r="D83" i="1"/>
  <c r="D85" i="1"/>
  <c r="D87" i="1"/>
  <c r="D90" i="1"/>
  <c r="D89" i="1" s="1"/>
  <c r="D93" i="1"/>
  <c r="D92" i="1" s="1"/>
  <c r="D102" i="1"/>
  <c r="D104" i="1"/>
  <c r="D107" i="1"/>
  <c r="D109" i="1"/>
  <c r="D113" i="1"/>
  <c r="D112" i="1" s="1"/>
  <c r="D116" i="1"/>
  <c r="D118" i="1"/>
  <c r="D122" i="1"/>
  <c r="D121" i="1" s="1"/>
  <c r="D125" i="1"/>
  <c r="D127" i="1"/>
  <c r="D130" i="1"/>
  <c r="D129" i="1" s="1"/>
  <c r="D137" i="1"/>
  <c r="D136" i="1" s="1"/>
  <c r="D170" i="1"/>
  <c r="D145" i="1" s="1"/>
  <c r="E170" i="1"/>
  <c r="E145" i="1" s="1"/>
  <c r="F170" i="1"/>
  <c r="F145" i="1" s="1"/>
  <c r="D173" i="1"/>
  <c r="E173" i="1"/>
  <c r="F173" i="1"/>
  <c r="D175" i="1"/>
  <c r="E175" i="1"/>
  <c r="F175" i="1"/>
  <c r="E179" i="1"/>
  <c r="F179" i="1"/>
  <c r="E181" i="1"/>
  <c r="F181" i="1"/>
  <c r="D183" i="1"/>
  <c r="E183" i="1"/>
  <c r="F183" i="1"/>
  <c r="E185" i="1"/>
  <c r="F185" i="1"/>
  <c r="D187" i="1"/>
  <c r="E187" i="1"/>
  <c r="F187" i="1"/>
  <c r="E190" i="1"/>
  <c r="E189" i="1" s="1"/>
  <c r="F190" i="1"/>
  <c r="F189" i="1" s="1"/>
  <c r="D190" i="1"/>
  <c r="D189" i="1" s="1"/>
  <c r="D172" i="1" l="1"/>
  <c r="E172" i="1"/>
  <c r="F172" i="1"/>
  <c r="D70" i="1"/>
  <c r="D63" i="1"/>
  <c r="D59" i="1" s="1"/>
  <c r="D115" i="1"/>
  <c r="D111" i="1" s="1"/>
  <c r="F21" i="1"/>
  <c r="D106" i="1"/>
  <c r="D101" i="1" s="1"/>
  <c r="D100" i="1" s="1"/>
  <c r="D43" i="1"/>
  <c r="D42" i="1" s="1"/>
  <c r="D78" i="1"/>
  <c r="D77" i="1" s="1"/>
  <c r="D124" i="1"/>
  <c r="D120" i="1" s="1"/>
  <c r="D23" i="1"/>
  <c r="D22" i="1" s="1"/>
  <c r="E21" i="1"/>
  <c r="F141" i="1" l="1"/>
  <c r="F140" i="1" s="1"/>
  <c r="F192" i="1" s="1"/>
  <c r="E141" i="1"/>
  <c r="E140" i="1" s="1"/>
  <c r="E192" i="1" s="1"/>
  <c r="D21" i="1"/>
  <c r="D141" i="1"/>
  <c r="D140" i="1" s="1"/>
  <c r="D192" i="1" l="1"/>
</calcChain>
</file>

<file path=xl/sharedStrings.xml><?xml version="1.0" encoding="utf-8"?>
<sst xmlns="http://schemas.openxmlformats.org/spreadsheetml/2006/main" count="363" uniqueCount="354">
  <si>
    <t>к решению Совета депутатов</t>
  </si>
  <si>
    <t>Рузского городского округа</t>
  </si>
  <si>
    <t>Ед. измерения: тыс. рублей</t>
  </si>
  <si>
    <t>Сумма</t>
  </si>
  <si>
    <t>НАЛОГИ НА ПРИБЫЛЬ, ДОХОДЫ</t>
  </si>
  <si>
    <t>Налог на доходы физических лиц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</si>
  <si>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</si>
  <si>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</si>
  <si>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</si>
  <si>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</si>
  <si>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</si>
  <si>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</si>
  <si>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</si>
  <si>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ГОСУДАРСТВЕННАЯ ПОШЛИНА</t>
  </si>
  <si>
    <t>Государственная пошлина за выдачу разрешения на установку рекламной конструкции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</si>
  <si>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</si>
  <si>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составляющего казну городских округов (за исключением земельных участков)</t>
  </si>
  <si>
    <t>ПЛАТЕЖИ ПРИ ПОЛЬЗОВАНИИ ПРИРОДНЫМИ РЕСУРСАМИ</t>
  </si>
  <si>
    <t>Плата за негативное воздействие на окружающую среду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</si>
  <si>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</si>
  <si>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</si>
  <si>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</si>
  <si>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</si>
  <si>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ПРОЧИЕ НЕНАЛОГОВЫЕ ДОХОДЫ</t>
  </si>
  <si>
    <t>БЕЗВОЗМЕЗДНЫЕ ПОСТУПЛЕНИЯ</t>
  </si>
  <si>
    <t>Приложение № 1</t>
  </si>
  <si>
    <t>Код дохода</t>
  </si>
  <si>
    <t>Наименование кода дохода</t>
  </si>
  <si>
    <t xml:space="preserve">на 2022 год </t>
  </si>
  <si>
    <t>НАЛОГОВЫЕ И НЕНАЛОГОВЫЕ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</si>
  <si>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</si>
  <si>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</si>
  <si>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</si>
  <si>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</si>
  <si>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</si>
  <si>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</si>
  <si>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</si>
  <si>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</si>
  <si>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</si>
  <si>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</si>
  <si>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</si>
  <si>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</si>
  <si>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</si>
  <si>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</si>
  <si>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</si>
  <si>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</si>
  <si>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</si>
  <si>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</si>
  <si>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</si>
  <si>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</si>
  <si>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</si>
  <si>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</si>
  <si>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</si>
  <si>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</si>
  <si>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</si>
  <si>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</si>
  <si>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</si>
  <si>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</si>
  <si>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</si>
  <si>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</si>
  <si>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</si>
  <si>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</si>
  <si>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</si>
  <si>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</si>
  <si>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</si>
  <si>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</si>
  <si>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</si>
  <si>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</si>
  <si>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</si>
  <si>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</si>
  <si>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</si>
  <si>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</si>
  <si>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</si>
  <si>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</si>
  <si>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</si>
  <si>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</si>
  <si>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</si>
  <si>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</si>
  <si>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</si>
  <si>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</si>
  <si>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</si>
  <si>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</si>
  <si>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</si>
  <si>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наем жилых помещений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</si>
  <si>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</si>
  <si>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</si>
  <si>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</si>
  <si>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</si>
  <si>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и потребления</t>
  </si>
  <si>
    <t>Плата за размещение отходов производства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</si>
  <si>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</si>
  <si>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</si>
  <si>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</si>
  <si>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</si>
  <si>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</si>
  <si>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</si>
  <si>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</si>
  <si>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</si>
  <si>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</si>
  <si>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</si>
  <si>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</si>
  <si>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</si>
  <si>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</si>
  <si>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</si>
  <si>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</si>
  <si>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</si>
  <si>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</si>
  <si>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</si>
  <si>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Прочие неналоговые доходы</t>
  </si>
  <si>
    <t>Прочие неналоговые доходы бюджетов городских округов</t>
  </si>
  <si>
    <t>Прочие неналоговые доходы бюджетов городских округов(поруб. билеты)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</si>
  <si>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</si>
  <si>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</si>
  <si>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</si>
  <si>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</si>
  <si>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 xml:space="preserve">ИТОГО  </t>
  </si>
  <si>
    <t>Московской области</t>
  </si>
  <si>
    <t>Субсидии бюджетам бюджетной системы Российской Федерации (межбюджетные субсидии)</t>
  </si>
  <si>
    <t>Субсидии бюджетам на софинансирование капитальных вложений в объекты муниципальной собственности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</si>
  <si>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</si>
  <si>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</si>
  <si>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</si>
  <si>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Прочие субсидии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</si>
  <si>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</si>
  <si>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</si>
  <si>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</si>
  <si>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</si>
  <si>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</si>
  <si>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</si>
  <si>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</si>
  <si>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</si>
  <si>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</si>
  <si>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</si>
  <si>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</si>
  <si>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</si>
  <si>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</si>
  <si>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</si>
  <si>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проведение Всероссийской переписи населения 2020 года</t>
  </si>
  <si>
    <t>Субвенции бюджетам городских округов на проведение Всероссийской переписи населения 2020 года</t>
  </si>
  <si>
    <t>Прочие субвенции</t>
  </si>
  <si>
    <t>Прочие субвенции бюджетам городских округов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</si>
  <si>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</si>
  <si>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</si>
  <si>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</si>
  <si>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 xml:space="preserve">Прочие доходы от компенсации затрат бюджетов </t>
  </si>
  <si>
    <t>Прочие доходы от компенсации затрат бюджетов городских округов</t>
  </si>
  <si>
    <t>2 02 25497 00 0000 150</t>
  </si>
  <si>
    <t>Субсидии бюджетам на реализацию мероприятий по обеспечению жильем молодых семей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</si>
  <si>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</si>
  <si>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</si>
  <si>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ШТРАФЫ, САНКЦИИ, ВОЗМЕЩЕНИЕ УЩЕРБА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</si>
  <si>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</si>
  <si>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</si>
  <si>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"О бюджете Рузского городского округа Московской области на 2021 год</t>
  </si>
  <si>
    <t xml:space="preserve"> и на плановый период 2022 и 2023 годов"</t>
  </si>
  <si>
    <t>Поступление доходов в бюджет Рузского городского округа на 2021 год и плановый период 2022 и 2023 годов</t>
  </si>
  <si>
    <t xml:space="preserve"> Сумма на 2021 год </t>
  </si>
  <si>
    <t xml:space="preserve">на 2023 год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</si>
  <si>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</si>
  <si>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</si>
  <si>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</si>
  <si>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</si>
  <si>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</si>
  <si>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</si>
  <si>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2 02 25519 00 0000 150</t>
  </si>
  <si>
    <t>Субсидии бюджетам на поддержку отрасли культуры</t>
  </si>
  <si>
    <t>2 02 25519 04 0000 150</t>
  </si>
  <si>
    <t>Субсидии бюджетам городских округов на поддержку отрасли культуры</t>
  </si>
  <si>
    <t>2 02 29999 04 0000 150</t>
  </si>
  <si>
    <t>2 02 29999 00 0000 150</t>
  </si>
  <si>
    <t>2 02 25169 00 0000 150</t>
  </si>
  <si>
    <t>2 02 25169 04 0000 150</t>
  </si>
  <si>
    <t>2 02 25304 00 0000 150</t>
  </si>
  <si>
    <t>2 02 25304 04 0000 150</t>
  </si>
  <si>
    <t>Субсидии бюджетам на обеспечение комплексного развития сельских территорий</t>
  </si>
  <si>
    <t>2 02 25576 00 0000 150</t>
  </si>
  <si>
    <t>2 02 25576 04 0000 150</t>
  </si>
  <si>
    <t>Субсидии бюджетам городских округов на обеспечение комплексного развития сельских территорий</t>
  </si>
  <si>
    <t>2 02 20303 00 0000 150</t>
  </si>
  <si>
    <t>2 02 20303 04 0000 150</t>
  </si>
  <si>
    <t>2 02 25210 00 0000 150</t>
  </si>
  <si>
    <t>2 02 25210 04 0000 150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</si>
  <si>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</si>
  <si>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</si>
  <si>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2 02 25555 00 0000 150</t>
  </si>
  <si>
    <t>2 02 25555 04 0000 150</t>
  </si>
  <si>
    <t>2 02 20302 00 0000 150</t>
  </si>
  <si>
    <t>2 02 20302 04 0000 150</t>
  </si>
  <si>
    <t>2 02 35469 00 0000 150</t>
  </si>
  <si>
    <t>2 02 35469 04 0000 150</t>
  </si>
  <si>
    <t>2 02 39999 04 0000 150</t>
  </si>
  <si>
    <t>2 02 30029 00 0000 150</t>
  </si>
  <si>
    <t>2 02 30029 04 0000 150</t>
  </si>
  <si>
    <t>2 02 30022 04 0000 150</t>
  </si>
  <si>
    <t>2 02 35118 00 0000 150</t>
  </si>
  <si>
    <t>2 02 35118 04 0000 150</t>
  </si>
  <si>
    <t>2 02 35082 00 0000 150</t>
  </si>
  <si>
    <t>2 02 35082 04 0000 150</t>
  </si>
  <si>
    <t>2 02 30024 00 0000 150</t>
  </si>
  <si>
    <t>2 02 30024 04 0000 150</t>
  </si>
  <si>
    <t>2 02 35120 00 0000 150</t>
  </si>
  <si>
    <t>2 02 35120 04 0000 150</t>
  </si>
  <si>
    <t>1 01 02010 01 0000 110</t>
  </si>
  <si>
    <t>1 01 02010 01 1000 110</t>
  </si>
  <si>
    <t>1 01 02020 01 0000 110</t>
  </si>
  <si>
    <t>1 01 02020 01 1000 110</t>
  </si>
  <si>
    <t>1 01 02030 01 0000 110</t>
  </si>
  <si>
    <t>1 01 02030 01 1000 110</t>
  </si>
  <si>
    <t>1 01 02040 01 0000 110</t>
  </si>
  <si>
    <t>1 01 02040 01 1000 110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</si>
  <si>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</si>
  <si>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</si>
  <si>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</si>
  <si>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</si>
  <si>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</si>
  <si>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</si>
  <si>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</si>
  <si>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</si>
  <si>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</si>
  <si>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1 12 01 04001 0000 120</t>
  </si>
  <si>
    <t>1 12 01 04101 0000 120</t>
  </si>
  <si>
    <t>1 12 01 04101 6000 120</t>
  </si>
  <si>
    <t>1 12 01 04201 0000 120</t>
  </si>
  <si>
    <t>1 12 01 04201 6000 120</t>
  </si>
  <si>
    <t>1 13 00 00000 0000 000</t>
  </si>
  <si>
    <t>2 02 30022 00 0000 150</t>
  </si>
  <si>
    <t>2 02 39999 00 0000 150</t>
  </si>
  <si>
    <t>2 02 49999 00 0000 150</t>
  </si>
  <si>
    <t>2 02 49999 04 0000 150</t>
  </si>
  <si>
    <t>1 00 00000 00 0000 000</t>
  </si>
  <si>
    <t>1 01 00000 00 0000 000</t>
  </si>
  <si>
    <t>1 01 02000 01 0000 110</t>
  </si>
  <si>
    <t>1 03 00000 00 0000 000</t>
  </si>
  <si>
    <t>1 05 00000 00 0000 000</t>
  </si>
  <si>
    <t>1 05 01000 00 0000 110</t>
  </si>
  <si>
    <t>1 05 01010 01 0000 110</t>
  </si>
  <si>
    <t>1 05 01011 01 0000 110</t>
  </si>
  <si>
    <t>1 05 01011 01 1000 110</t>
  </si>
  <si>
    <t>1 05 01020 01 0000 110</t>
  </si>
  <si>
    <t>1 05 01021 01 0000 110</t>
  </si>
  <si>
    <t>1 05 01021 01 1000 110</t>
  </si>
  <si>
    <t>1 05 02000 02 0000 110</t>
  </si>
  <si>
    <t>1 05 02010 02 0000 110</t>
  </si>
  <si>
    <t>1 05 02010 02 1000 110</t>
  </si>
  <si>
    <t>1 05 03000 01 0000 110</t>
  </si>
  <si>
    <t>1 05 03010 01 0000 110</t>
  </si>
  <si>
    <t>1 05 03010 01 1000 110</t>
  </si>
  <si>
    <t>1 05 04000 02 0000 110</t>
  </si>
  <si>
    <t>1 05 04010 02 0000 110</t>
  </si>
  <si>
    <t>1 05 04010 02 1000 110</t>
  </si>
  <si>
    <t>1 06 00000 00 0000 000</t>
  </si>
  <si>
    <t>1 06 01000 00 0000 110</t>
  </si>
  <si>
    <t>1 06 01020 04 0000 110</t>
  </si>
  <si>
    <t>1 06 01020 04 1000 110</t>
  </si>
  <si>
    <t>1 06 06000 00 0000 110</t>
  </si>
  <si>
    <t>1 06 06030 00 0000 110</t>
  </si>
  <si>
    <t>1 06 06032 04 0000 110</t>
  </si>
  <si>
    <t>1 06 06032 04 1000 110</t>
  </si>
  <si>
    <t>1 06 06040 00 0000 110</t>
  </si>
  <si>
    <t>1 06 06042 04 0000 110</t>
  </si>
  <si>
    <t>1 06 06042 04 1000 110</t>
  </si>
  <si>
    <t>1 08 00000 00 0000 000</t>
  </si>
  <si>
    <t>1 08 03000 01 0000 110</t>
  </si>
  <si>
    <t>1 08 03010 01 0000 110</t>
  </si>
  <si>
    <t>1 08 07000 01 0000 110</t>
  </si>
  <si>
    <t>1 08 07150 01 0000 110</t>
  </si>
  <si>
    <t>1 08 07150 01 1000 110</t>
  </si>
  <si>
    <t>1 11 00000 00 0000 000</t>
  </si>
  <si>
    <t>1 11 05000 00 0000 120</t>
  </si>
  <si>
    <t>1 11 05010 00 0000 120</t>
  </si>
  <si>
    <t>1 11 05012 04 0000 120</t>
  </si>
  <si>
    <t>1 11 05020 00 0000 120</t>
  </si>
  <si>
    <t>1 11 05024 04 0000 120</t>
  </si>
  <si>
    <t>1 11 05030 00 0000 120</t>
  </si>
  <si>
    <t>1 11 05034 04 0000 120</t>
  </si>
  <si>
    <t>1 11 05070 00 0000 120</t>
  </si>
  <si>
    <t>1 11 05074 04 0000 120</t>
  </si>
  <si>
    <t>1 11 05300 00 0000 120</t>
  </si>
  <si>
    <t>1 11 05310 00 0000 120</t>
  </si>
  <si>
    <t>1 11 05312 04 0000 120</t>
  </si>
  <si>
    <t>1 11 09000 00 0000 120</t>
  </si>
  <si>
    <t>1 11 09040 00 0000 120</t>
  </si>
  <si>
    <t>1 11 09044 04 0000 120</t>
  </si>
  <si>
    <t>1 11 09044 04 0002 120</t>
  </si>
  <si>
    <t>1 11 09080 00 0000 120</t>
  </si>
  <si>
    <t>1 11 09080 04 0000 120</t>
  </si>
  <si>
    <t>1 11 09080 04 0001 120</t>
  </si>
  <si>
    <t>1 11 09080 04 0002 120</t>
  </si>
  <si>
    <t>1 12 00000 00 0000 000</t>
  </si>
  <si>
    <t>1 12 01000 01 0000 120</t>
  </si>
  <si>
    <t>1 12 01010 01 0000 120</t>
  </si>
  <si>
    <t>1 12 01010 01 6000 120</t>
  </si>
  <si>
    <t>1 12 01030 01 0000 120</t>
  </si>
  <si>
    <t>1 12 01030 01 6000 120</t>
  </si>
  <si>
    <t>1 13 01000 00 0000 130</t>
  </si>
  <si>
    <t>1 13 01990 00 0000 130</t>
  </si>
  <si>
    <t>1 13 01994 04 0000 130</t>
  </si>
  <si>
    <t>1 13 02000 00 0000 130</t>
  </si>
  <si>
    <t>1 13 02060 00 0000 130</t>
  </si>
  <si>
    <t>1 13 02064 04 0000 130</t>
  </si>
  <si>
    <t>1 13 02994 00 0000 130</t>
  </si>
  <si>
    <t>1 13 02994 04 0000 130</t>
  </si>
  <si>
    <t>1 14 00000 00 0000 000</t>
  </si>
  <si>
    <t>1 14 02000 00 0000 000</t>
  </si>
  <si>
    <t>1 14 02040 04 0000 410</t>
  </si>
  <si>
    <t>1 14 02043 04 0000 410</t>
  </si>
  <si>
    <t>1 14 06000 00 0000 430</t>
  </si>
  <si>
    <t>1 14 06010 00 0000 430</t>
  </si>
  <si>
    <t>1 14 06012 04 0000 430</t>
  </si>
  <si>
    <t>1 14 06020 00 0000 430</t>
  </si>
  <si>
    <t>1 14 06024 04 0000 430</t>
  </si>
  <si>
    <t>1 14 06300 00 0000 430</t>
  </si>
  <si>
    <t>1 14 06310 00 0000 430</t>
  </si>
  <si>
    <t>1 14 06312 04 0000 430</t>
  </si>
  <si>
    <t>1 16 00000 00 0000 000</t>
  </si>
  <si>
    <t xml:space="preserve"> 1 16 01074 01 0000 140</t>
  </si>
  <si>
    <t xml:space="preserve"> 1 16 10100 04 0000 140</t>
  </si>
  <si>
    <t>1 16 10123 01 0041 140</t>
  </si>
  <si>
    <t>1 17 00000 00 0000 000</t>
  </si>
  <si>
    <t>1 17 05000 00 0000 180</t>
  </si>
  <si>
    <t>1 17 05040 04 0000 180</t>
  </si>
  <si>
    <t>1 17 05040 04 0002 180</t>
  </si>
  <si>
    <t>2 00 00000 00 0000 000</t>
  </si>
  <si>
    <t>2 02 00000 00 0000 000</t>
  </si>
  <si>
    <t>2 02 10000 00 0000 150</t>
  </si>
  <si>
    <t>2 02 15001 00 0000 150</t>
  </si>
  <si>
    <t>2 02 15001 04 0000 150</t>
  </si>
  <si>
    <t>2 02 20000 00 0000 150</t>
  </si>
  <si>
    <t>2 02 20077 00 0000 150</t>
  </si>
  <si>
    <t>2 02 20077 04 0000 150</t>
  </si>
  <si>
    <t>2 02 30000 00 0000 150</t>
  </si>
  <si>
    <t>2 02 40000 00 0000 150</t>
  </si>
  <si>
    <t>1 08 03 010 01 1050 110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</si>
  <si>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</si>
  <si>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1 11 05012 04 0001 120</t>
  </si>
  <si>
    <t>Средства от продажи права на заключение договоров аренды земельных участков, государственная собственность на которые не разграничена и которые расположены в границах городских округов,</t>
  </si>
  <si>
    <t xml:space="preserve">1 11 05012 04 0002 120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</si>
  <si>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 (РНР)</t>
  </si>
  <si>
    <t>2 02 20216 00 0000 150</t>
  </si>
  <si>
    <t>2 02 20216 04 0000 150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</si>
  <si>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</si>
  <si>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</si>
  <si>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</si>
  <si>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</si>
  <si>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Субсидии бюджетам муниципальных образований на обеспечение мероприятий по модернизации систем коммунальной инфраструктуры за счет средств бюджетов
</t>
  </si>
  <si>
    <t xml:space="preserve">Субсидии бюджетам городских округов на обеспечение мероприятий по модернизации систем коммунальной инфраструктуры за счет средств бюджетов
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</si>
  <si>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</si>
  <si>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городских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</si>
  <si>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2 02 25208 00 0000 150</t>
  </si>
  <si>
    <t>2 02 25208 04 0000 150</t>
  </si>
  <si>
    <t xml:space="preserve">Субсидии бюджетам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
</t>
  </si>
  <si>
    <t xml:space="preserve">Субсидии бюджетам городских округов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
</t>
  </si>
  <si>
    <t xml:space="preserve">от  " ___ " февраля 2021  года № </t>
  </si>
  <si>
    <t>от  " 10 " декабря  2020 года № 512/59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</si>
</sst>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"/>
    <numFmt numFmtId="165" formatCode="_-* #,##0.00_р_._-;\-* #,##0.00_р_._-;_-* &quot;-&quot;??_р_._-;_-@_-"/>
    <numFmt numFmtId="166" formatCode="[&gt;=50]#,##0.0,;[Red][&lt;=-50]\-#,##0.0,;#,##0.0,"/>
    <numFmt numFmtId="167" formatCode="[&gt;=50]#,##0.00,;[Red][&lt;=-50]\-#,##0.00,;#,##0.00,"/>
    <numFmt numFmtId="168" formatCode="[&gt;=50]#,##0.00000,;[Red][&lt;=-50]\-#,##0.00000,;#,##0.00000,"/>
  </numFmts>
  <fonts count="3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14">
    <xf numFmtId="0" fontId="0" fillId="0" borderId="0"/>
    <xf numFmtId="165" fontId="2" fillId="0" borderId="0" applyFont="0" applyFill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</cellStyleXfs>
  <cellXfs count="48">
    <xf numFmtId="0" fontId="0" fillId="0" borderId="0" xfId="0"/>
    <xf numFmtId="49" fontId="24" fillId="0" borderId="1" xfId="0" applyNumberFormat="1" applyFont="1" applyBorder="1" applyAlignment="1">
      <alignment horizontal="left" vertical="center"/>
    </xf>
    <xf numFmtId="0" fontId="24" fillId="0" borderId="1" xfId="0" applyNumberFormat="1" applyFont="1" applyBorder="1" applyAlignment="1">
      <alignment horizontal="left" vertical="center" wrapText="1"/>
    </xf>
    <xf numFmtId="167" fontId="24" fillId="0" borderId="1" xfId="0" applyNumberFormat="1" applyFont="1" applyBorder="1" applyAlignment="1">
      <alignment horizontal="right" vertical="center" wrapText="1"/>
    </xf>
    <xf numFmtId="167" fontId="24" fillId="0" borderId="1" xfId="0" applyNumberFormat="1" applyFont="1" applyBorder="1" applyAlignment="1">
      <alignment horizontal="right" vertical="center"/>
    </xf>
    <xf numFmtId="49" fontId="25" fillId="2" borderId="0" xfId="0" applyNumberFormat="1" applyFont="1" applyFill="1" applyAlignment="1">
      <alignment horizontal="left" vertical="center" wrapText="1"/>
    </xf>
    <xf numFmtId="0" fontId="25" fillId="2" borderId="0" xfId="0" applyFont="1" applyFill="1"/>
    <xf numFmtId="49" fontId="25" fillId="2" borderId="0" xfId="0" applyNumberFormat="1" applyFont="1" applyFill="1" applyAlignment="1">
      <alignment horizontal="right" vertical="center" wrapText="1"/>
    </xf>
    <xf numFmtId="4" fontId="25" fillId="2" borderId="0" xfId="0" applyNumberFormat="1" applyFont="1" applyFill="1"/>
    <xf numFmtId="49" fontId="26" fillId="2" borderId="0" xfId="0" applyNumberFormat="1" applyFont="1" applyFill="1" applyAlignment="1">
      <alignment horizontal="left" vertical="center" wrapText="1"/>
    </xf>
    <xf numFmtId="49" fontId="26" fillId="2" borderId="0" xfId="0" applyNumberFormat="1" applyFont="1" applyFill="1" applyAlignment="1">
      <alignment horizontal="right" vertical="center" wrapText="1"/>
    </xf>
    <xf numFmtId="49" fontId="27" fillId="2" borderId="0" xfId="0" applyNumberFormat="1" applyFont="1" applyFill="1" applyAlignment="1">
      <alignment horizontal="left" vertical="center" wrapText="1"/>
    </xf>
    <xf numFmtId="164" fontId="25" fillId="2" borderId="0" xfId="0" applyNumberFormat="1" applyFont="1" applyFill="1" applyAlignment="1">
      <alignment horizontal="right" vertical="center"/>
    </xf>
    <xf numFmtId="4" fontId="24" fillId="26" borderId="1" xfId="0" applyNumberFormat="1" applyFont="1" applyFill="1" applyBorder="1" applyAlignment="1">
      <alignment horizontal="center" vertical="center" wrapText="1"/>
    </xf>
    <xf numFmtId="0" fontId="24" fillId="26" borderId="1" xfId="0" applyNumberFormat="1" applyFont="1" applyFill="1" applyBorder="1" applyAlignment="1">
      <alignment horizontal="center" vertical="center" wrapText="1"/>
    </xf>
    <xf numFmtId="49" fontId="28" fillId="28" borderId="1" xfId="0" applyNumberFormat="1" applyFont="1" applyFill="1" applyBorder="1" applyAlignment="1">
      <alignment horizontal="left" vertical="center"/>
    </xf>
    <xf numFmtId="0" fontId="28" fillId="28" borderId="1" xfId="0" applyNumberFormat="1" applyFont="1" applyFill="1" applyBorder="1" applyAlignment="1">
      <alignment horizontal="left" vertical="center" wrapText="1"/>
    </xf>
    <xf numFmtId="167" fontId="28" fillId="28" borderId="1" xfId="0" applyNumberFormat="1" applyFont="1" applyFill="1" applyBorder="1" applyAlignment="1">
      <alignment horizontal="right" vertical="center" wrapText="1"/>
    </xf>
    <xf numFmtId="49" fontId="28" fillId="27" borderId="1" xfId="0" applyNumberFormat="1" applyFont="1" applyFill="1" applyBorder="1" applyAlignment="1">
      <alignment horizontal="left" vertical="center"/>
    </xf>
    <xf numFmtId="0" fontId="28" fillId="27" borderId="1" xfId="0" applyNumberFormat="1" applyFont="1" applyFill="1" applyBorder="1" applyAlignment="1">
      <alignment horizontal="left" vertical="center" wrapText="1"/>
    </xf>
    <xf numFmtId="167" fontId="28" fillId="27" borderId="1" xfId="0" applyNumberFormat="1" applyFont="1" applyFill="1" applyBorder="1" applyAlignment="1">
      <alignment horizontal="right" vertical="center" wrapText="1"/>
    </xf>
    <xf numFmtId="49" fontId="28" fillId="0" borderId="1" xfId="0" applyNumberFormat="1" applyFont="1" applyBorder="1" applyAlignment="1">
      <alignment horizontal="left" vertical="center"/>
    </xf>
    <xf numFmtId="0" fontId="28" fillId="0" borderId="1" xfId="0" applyNumberFormat="1" applyFont="1" applyBorder="1" applyAlignment="1">
      <alignment horizontal="left" vertical="center" wrapText="1"/>
    </xf>
    <xf numFmtId="167" fontId="28" fillId="0" borderId="1" xfId="0" applyNumberFormat="1" applyFont="1" applyBorder="1" applyAlignment="1">
      <alignment horizontal="right" vertical="center" wrapText="1"/>
    </xf>
    <xf numFmtId="49" fontId="24" fillId="29" borderId="1" xfId="0" applyNumberFormat="1" applyFont="1" applyFill="1" applyBorder="1" applyAlignment="1">
      <alignment horizontal="left" vertical="center"/>
    </xf>
    <xf numFmtId="0" fontId="24" fillId="29" borderId="1" xfId="0" applyNumberFormat="1" applyFont="1" applyFill="1" applyBorder="1" applyAlignment="1">
      <alignment horizontal="left" vertical="center" wrapText="1"/>
    </xf>
    <xf numFmtId="167" fontId="24" fillId="29" borderId="1" xfId="0" applyNumberFormat="1" applyFont="1" applyFill="1" applyBorder="1" applyAlignment="1">
      <alignment horizontal="right" vertical="center" wrapText="1"/>
    </xf>
    <xf numFmtId="166" fontId="25" fillId="2" borderId="0" xfId="0" applyNumberFormat="1" applyFont="1" applyFill="1"/>
    <xf numFmtId="0" fontId="27" fillId="29" borderId="0" xfId="0" applyFont="1" applyFill="1"/>
    <xf numFmtId="49" fontId="28" fillId="29" borderId="1" xfId="0" applyNumberFormat="1" applyFont="1" applyFill="1" applyBorder="1" applyAlignment="1">
      <alignment horizontal="left" vertical="center"/>
    </xf>
    <xf numFmtId="0" fontId="28" fillId="29" borderId="1" xfId="0" applyNumberFormat="1" applyFont="1" applyFill="1" applyBorder="1" applyAlignment="1">
      <alignment horizontal="left" vertical="center" wrapText="1"/>
    </xf>
    <xf numFmtId="167" fontId="28" fillId="29" borderId="1" xfId="0" applyNumberFormat="1" applyFont="1" applyFill="1" applyBorder="1" applyAlignment="1">
      <alignment horizontal="right" vertical="center" wrapText="1"/>
    </xf>
    <xf numFmtId="167" fontId="28" fillId="29" borderId="1" xfId="0" applyNumberFormat="1" applyFont="1" applyFill="1" applyBorder="1" applyAlignment="1">
      <alignment horizontal="right" vertical="center"/>
    </xf>
    <xf numFmtId="0" fontId="25" fillId="0" borderId="0" xfId="0" applyFont="1"/>
    <xf numFmtId="0" fontId="27" fillId="2" borderId="0" xfId="0" applyFont="1" applyFill="1"/>
    <xf numFmtId="168" fontId="28" fillId="27" borderId="1" xfId="0" applyNumberFormat="1" applyFont="1" applyFill="1" applyBorder="1" applyAlignment="1">
      <alignment horizontal="right" vertical="center" wrapText="1"/>
    </xf>
    <xf numFmtId="167" fontId="28" fillId="30" borderId="1" xfId="0" applyNumberFormat="1" applyFont="1" applyFill="1" applyBorder="1" applyAlignment="1">
      <alignment horizontal="right" vertical="center" wrapText="1"/>
    </xf>
    <xf numFmtId="0" fontId="29" fillId="2" borderId="0" xfId="0" applyFont="1" applyFill="1"/>
    <xf numFmtId="49" fontId="29" fillId="2" borderId="0" xfId="0" applyNumberFormat="1" applyFont="1" applyFill="1" applyAlignment="1">
      <alignment horizontal="left" vertical="center" wrapText="1"/>
    </xf>
    <xf numFmtId="49" fontId="29" fillId="2" borderId="0" xfId="0" applyNumberFormat="1" applyFont="1" applyFill="1" applyAlignment="1">
      <alignment horizontal="right" vertical="top"/>
    </xf>
    <xf numFmtId="166" fontId="29" fillId="2" borderId="0" xfId="0" applyNumberFormat="1" applyFont="1" applyFill="1" applyAlignment="1">
      <alignment horizontal="right" vertical="top"/>
    </xf>
    <xf numFmtId="0" fontId="28" fillId="30" borderId="13" xfId="0" applyNumberFormat="1" applyFont="1" applyFill="1" applyBorder="1" applyAlignment="1">
      <alignment horizontal="center" vertical="center" wrapText="1"/>
    </xf>
    <xf numFmtId="0" fontId="28" fillId="30" borderId="14" xfId="0" applyNumberFormat="1" applyFont="1" applyFill="1" applyBorder="1" applyAlignment="1">
      <alignment horizontal="center" vertical="center" wrapText="1"/>
    </xf>
    <xf numFmtId="0" fontId="24" fillId="26" borderId="1" xfId="0" applyNumberFormat="1" applyFont="1" applyFill="1" applyBorder="1" applyAlignment="1">
      <alignment horizontal="center" vertical="center"/>
    </xf>
    <xf numFmtId="49" fontId="25" fillId="2" borderId="0" xfId="0" applyNumberFormat="1" applyFont="1" applyFill="1" applyAlignment="1">
      <alignment horizontal="right" vertical="top" wrapText="1"/>
    </xf>
    <xf numFmtId="166" fontId="24" fillId="26" borderId="1" xfId="0" applyNumberFormat="1" applyFont="1" applyFill="1" applyBorder="1" applyAlignment="1">
      <alignment horizontal="center" vertical="center" wrapText="1"/>
    </xf>
    <xf numFmtId="49" fontId="26" fillId="2" borderId="0" xfId="0" applyNumberFormat="1" applyFont="1" applyFill="1" applyAlignment="1">
      <alignment horizontal="center" vertical="top" wrapText="1"/>
    </xf>
    <xf numFmtId="49" fontId="25" fillId="2" borderId="0" xfId="0" applyNumberFormat="1" applyFont="1" applyFill="1" applyAlignment="1">
      <alignment horizontal="right" vertical="top"/>
    </xf>
  </cellXfs>
  <cellStyles count="614">
    <cellStyle name="20% - Акцент1 2" xfId="2"/>
    <cellStyle name="20% - Акцент1 2 2" xfId="3"/>
    <cellStyle name="20% - Акцент1 2 3" xfId="4"/>
    <cellStyle name="20% - Акцент1 2 4" xfId="5"/>
    <cellStyle name="20% - Акцент1 3" xfId="6"/>
    <cellStyle name="20% - Акцент1 4" xfId="7"/>
    <cellStyle name="20% - Акцент2 2" xfId="8"/>
    <cellStyle name="20% - Акцент2 2 2" xfId="9"/>
    <cellStyle name="20% - Акцент2 2 3" xfId="10"/>
    <cellStyle name="20% - Акцент2 2 4" xfId="11"/>
    <cellStyle name="20% - Акцент2 3" xfId="12"/>
    <cellStyle name="20% - Акцент2 4" xfId="13"/>
    <cellStyle name="20% - Акцент3 2" xfId="14"/>
    <cellStyle name="20% - Акцент3 2 2" xfId="15"/>
    <cellStyle name="20% - Акцент3 2 3" xfId="16"/>
    <cellStyle name="20% - Акцент3 2 4" xfId="17"/>
    <cellStyle name="20% - Акцент3 3" xfId="18"/>
    <cellStyle name="20% - Акцент3 4" xfId="19"/>
    <cellStyle name="20% - Акцент4 2" xfId="20"/>
    <cellStyle name="20% - Акцент4 2 2" xfId="21"/>
    <cellStyle name="20% - Акцент4 2 3" xfId="22"/>
    <cellStyle name="20% - Акцент4 2 4" xfId="23"/>
    <cellStyle name="20% - Акцент4 3" xfId="24"/>
    <cellStyle name="20% - Акцент4 4" xfId="25"/>
    <cellStyle name="20% - Акцент5 2" xfId="26"/>
    <cellStyle name="20% - Акцент5 2 2" xfId="27"/>
    <cellStyle name="20% - Акцент5 2 3" xfId="28"/>
    <cellStyle name="20% - Акцент5 2 4" xfId="29"/>
    <cellStyle name="20% - Акцент5 3" xfId="30"/>
    <cellStyle name="20% - Акцент5 4" xfId="31"/>
    <cellStyle name="20% - Акцент6 2" xfId="32"/>
    <cellStyle name="20% - Акцент6 2 2" xfId="33"/>
    <cellStyle name="20% - Акцент6 2 3" xfId="34"/>
    <cellStyle name="20% - Акцент6 2 4" xfId="35"/>
    <cellStyle name="20% - Акцент6 3" xfId="36"/>
    <cellStyle name="20% - Акцент6 4" xfId="37"/>
    <cellStyle name="40% - Акцент1 2" xfId="38"/>
    <cellStyle name="40% - Акцент1 2 2" xfId="39"/>
    <cellStyle name="40% - Акцент1 2 3" xfId="40"/>
    <cellStyle name="40% - Акцент1 2 4" xfId="41"/>
    <cellStyle name="40% - Акцент1 3" xfId="42"/>
    <cellStyle name="40% - Акцент1 4" xfId="43"/>
    <cellStyle name="40% - Акцент2 2" xfId="44"/>
    <cellStyle name="40% - Акцент2 2 2" xfId="45"/>
    <cellStyle name="40% - Акцент2 2 3" xfId="46"/>
    <cellStyle name="40% - Акцент2 2 4" xfId="47"/>
    <cellStyle name="40% - Акцент2 3" xfId="48"/>
    <cellStyle name="40% - Акцент2 4" xfId="49"/>
    <cellStyle name="40% - Акцент3 2" xfId="50"/>
    <cellStyle name="40% - Акцент3 2 2" xfId="51"/>
    <cellStyle name="40% - Акцент3 2 3" xfId="52"/>
    <cellStyle name="40% - Акцент3 2 4" xfId="53"/>
    <cellStyle name="40% - Акцент3 3" xfId="54"/>
    <cellStyle name="40% - Акцент3 4" xfId="55"/>
    <cellStyle name="40% - Акцент4 2" xfId="56"/>
    <cellStyle name="40% - Акцент4 2 2" xfId="57"/>
    <cellStyle name="40% - Акцент4 2 3" xfId="58"/>
    <cellStyle name="40% - Акцент4 2 4" xfId="59"/>
    <cellStyle name="40% - Акцент4 3" xfId="60"/>
    <cellStyle name="40% - Акцент4 4" xfId="61"/>
    <cellStyle name="40% - Акцент5 2" xfId="62"/>
    <cellStyle name="40% - Акцент5 2 2" xfId="63"/>
    <cellStyle name="40% - Акцент5 2 3" xfId="64"/>
    <cellStyle name="40% - Акцент5 2 4" xfId="65"/>
    <cellStyle name="40% - Акцент5 3" xfId="66"/>
    <cellStyle name="40% - Акцент5 4" xfId="67"/>
    <cellStyle name="40% - Акцент6 2" xfId="68"/>
    <cellStyle name="40% - Акцент6 2 2" xfId="69"/>
    <cellStyle name="40% - Акцент6 2 3" xfId="70"/>
    <cellStyle name="40% - Акцент6 2 4" xfId="71"/>
    <cellStyle name="40% - Акцент6 3" xfId="72"/>
    <cellStyle name="40% - Акцент6 4" xfId="73"/>
    <cellStyle name="60% - Акцент1 2" xfId="74"/>
    <cellStyle name="60% - Акцент1 2 2" xfId="75"/>
    <cellStyle name="60% - Акцент1 2 3" xfId="76"/>
    <cellStyle name="60% - Акцент1 2 4" xfId="77"/>
    <cellStyle name="60% - Акцент1 3" xfId="78"/>
    <cellStyle name="60% - Акцент1 4" xfId="79"/>
    <cellStyle name="60% - Акцент2 2" xfId="80"/>
    <cellStyle name="60% - Акцент2 2 2" xfId="81"/>
    <cellStyle name="60% - Акцент2 2 3" xfId="82"/>
    <cellStyle name="60% - Акцент2 2 4" xfId="83"/>
    <cellStyle name="60% - Акцент2 3" xfId="84"/>
    <cellStyle name="60% - Акцент2 4" xfId="85"/>
    <cellStyle name="60% - Акцент3 2" xfId="86"/>
    <cellStyle name="60% - Акцент3 2 2" xfId="87"/>
    <cellStyle name="60% - Акцент3 2 3" xfId="88"/>
    <cellStyle name="60% - Акцент3 2 4" xfId="89"/>
    <cellStyle name="60% - Акцент3 3" xfId="90"/>
    <cellStyle name="60% - Акцент3 4" xfId="91"/>
    <cellStyle name="60% - Акцент4 2" xfId="92"/>
    <cellStyle name="60% - Акцент4 2 2" xfId="93"/>
    <cellStyle name="60% - Акцент4 2 3" xfId="94"/>
    <cellStyle name="60% - Акцент4 2 4" xfId="95"/>
    <cellStyle name="60% - Акцент4 3" xfId="96"/>
    <cellStyle name="60% - Акцент4 4" xfId="97"/>
    <cellStyle name="60% - Акцент5 2" xfId="98"/>
    <cellStyle name="60% - Акцент5 2 2" xfId="99"/>
    <cellStyle name="60% - Акцент5 2 3" xfId="100"/>
    <cellStyle name="60% - Акцент5 2 4" xfId="101"/>
    <cellStyle name="60% - Акцент5 3" xfId="102"/>
    <cellStyle name="60% - Акцент5 4" xfId="103"/>
    <cellStyle name="60% - Акцент6 2" xfId="104"/>
    <cellStyle name="60% - Акцент6 2 2" xfId="105"/>
    <cellStyle name="60% - Акцент6 2 3" xfId="106"/>
    <cellStyle name="60% - Акцент6 2 4" xfId="107"/>
    <cellStyle name="60% - Акцент6 3" xfId="108"/>
    <cellStyle name="60% - Акцент6 4" xfId="109"/>
    <cellStyle name="Акцент1 2" xfId="110"/>
    <cellStyle name="Акцент1 2 2" xfId="111"/>
    <cellStyle name="Акцент1 2 3" xfId="112"/>
    <cellStyle name="Акцент1 2 4" xfId="113"/>
    <cellStyle name="Акцент1 3" xfId="114"/>
    <cellStyle name="Акцент1 4" xfId="115"/>
    <cellStyle name="Акцент2 2" xfId="116"/>
    <cellStyle name="Акцент2 2 2" xfId="117"/>
    <cellStyle name="Акцент2 2 3" xfId="118"/>
    <cellStyle name="Акцент2 2 4" xfId="119"/>
    <cellStyle name="Акцент2 3" xfId="120"/>
    <cellStyle name="Акцент2 4" xfId="121"/>
    <cellStyle name="Акцент3 2" xfId="122"/>
    <cellStyle name="Акцент3 2 2" xfId="123"/>
    <cellStyle name="Акцент3 2 3" xfId="124"/>
    <cellStyle name="Акцент3 2 4" xfId="125"/>
    <cellStyle name="Акцент3 3" xfId="126"/>
    <cellStyle name="Акцент3 4" xfId="127"/>
    <cellStyle name="Акцент4 2" xfId="128"/>
    <cellStyle name="Акцент4 2 2" xfId="129"/>
    <cellStyle name="Акцент4 2 3" xfId="130"/>
    <cellStyle name="Акцент4 2 4" xfId="131"/>
    <cellStyle name="Акцент4 3" xfId="132"/>
    <cellStyle name="Акцент4 4" xfId="133"/>
    <cellStyle name="Акцент5 2" xfId="134"/>
    <cellStyle name="Акцент5 2 2" xfId="135"/>
    <cellStyle name="Акцент5 2 3" xfId="136"/>
    <cellStyle name="Акцент5 2 4" xfId="137"/>
    <cellStyle name="Акцент5 3" xfId="138"/>
    <cellStyle name="Акцент5 4" xfId="139"/>
    <cellStyle name="Акцент6 2" xfId="140"/>
    <cellStyle name="Акцент6 2 2" xfId="141"/>
    <cellStyle name="Акцент6 2 3" xfId="142"/>
    <cellStyle name="Акцент6 2 4" xfId="143"/>
    <cellStyle name="Акцент6 3" xfId="144"/>
    <cellStyle name="Акцент6 4" xfId="145"/>
    <cellStyle name="Ввод  2" xfId="146"/>
    <cellStyle name="Ввод  2 2" xfId="147"/>
    <cellStyle name="Ввод  2 3" xfId="148"/>
    <cellStyle name="Ввод  2 4" xfId="149"/>
    <cellStyle name="Ввод  3" xfId="150"/>
    <cellStyle name="Ввод  4" xfId="151"/>
    <cellStyle name="Вывод 2" xfId="152"/>
    <cellStyle name="Вывод 2 2" xfId="153"/>
    <cellStyle name="Вывод 2 3" xfId="154"/>
    <cellStyle name="Вывод 2 4" xfId="155"/>
    <cellStyle name="Вывод 3" xfId="156"/>
    <cellStyle name="Вывод 4" xfId="157"/>
    <cellStyle name="Вычисление 2" xfId="158"/>
    <cellStyle name="Вычисление 2 2" xfId="159"/>
    <cellStyle name="Вычисление 2 3" xfId="160"/>
    <cellStyle name="Вычисление 2 4" xfId="161"/>
    <cellStyle name="Вычисление 3" xfId="162"/>
    <cellStyle name="Вычисление 4" xfId="163"/>
    <cellStyle name="Денежный [0] 10" xfId="164"/>
    <cellStyle name="Денежный [0] 11" xfId="165"/>
    <cellStyle name="Денежный [0] 12" xfId="166"/>
    <cellStyle name="Денежный [0] 13" xfId="167"/>
    <cellStyle name="Денежный [0] 14 2" xfId="168"/>
    <cellStyle name="Денежный [0] 14 3" xfId="169"/>
    <cellStyle name="Денежный [0] 14 4" xfId="170"/>
    <cellStyle name="Денежный [0] 15 2" xfId="171"/>
    <cellStyle name="Денежный [0] 15 3" xfId="172"/>
    <cellStyle name="Денежный [0] 15 4" xfId="173"/>
    <cellStyle name="Денежный [0] 16 2" xfId="174"/>
    <cellStyle name="Денежный [0] 16 3" xfId="175"/>
    <cellStyle name="Денежный [0] 16 4" xfId="176"/>
    <cellStyle name="Денежный [0] 17 2" xfId="177"/>
    <cellStyle name="Денежный [0] 17 3" xfId="178"/>
    <cellStyle name="Денежный [0] 17 4" xfId="179"/>
    <cellStyle name="Денежный [0] 18 2" xfId="180"/>
    <cellStyle name="Денежный [0] 18 3" xfId="181"/>
    <cellStyle name="Денежный [0] 18 4" xfId="182"/>
    <cellStyle name="Денежный [0] 19" xfId="183"/>
    <cellStyle name="Денежный [0] 19 2" xfId="184"/>
    <cellStyle name="Денежный [0] 19 3" xfId="185"/>
    <cellStyle name="Денежный [0] 19 4" xfId="186"/>
    <cellStyle name="Денежный [0] 2 2" xfId="187"/>
    <cellStyle name="Денежный [0] 2 3" xfId="188"/>
    <cellStyle name="Денежный [0] 2 4" xfId="189"/>
    <cellStyle name="Денежный [0] 20 2" xfId="190"/>
    <cellStyle name="Денежный [0] 21 2" xfId="191"/>
    <cellStyle name="Денежный [0] 22 2" xfId="192"/>
    <cellStyle name="Денежный [0] 23 2" xfId="193"/>
    <cellStyle name="Денежный [0] 24 2" xfId="194"/>
    <cellStyle name="Денежный [0] 26" xfId="195"/>
    <cellStyle name="Денежный [0] 27" xfId="196"/>
    <cellStyle name="Денежный [0] 3 2" xfId="197"/>
    <cellStyle name="Денежный [0] 3 3" xfId="198"/>
    <cellStyle name="Денежный [0] 3 4" xfId="199"/>
    <cellStyle name="Денежный [0] 4 2" xfId="200"/>
    <cellStyle name="Денежный [0] 4 3" xfId="201"/>
    <cellStyle name="Денежный [0] 4 4" xfId="202"/>
    <cellStyle name="Денежный [0] 5 2" xfId="203"/>
    <cellStyle name="Денежный [0] 5 3" xfId="204"/>
    <cellStyle name="Денежный [0] 5 4" xfId="205"/>
    <cellStyle name="Денежный [0] 6 2" xfId="206"/>
    <cellStyle name="Денежный [0] 6 3" xfId="207"/>
    <cellStyle name="Денежный [0] 6 4" xfId="208"/>
    <cellStyle name="Денежный [0] 7 2" xfId="209"/>
    <cellStyle name="Денежный [0] 7 3" xfId="210"/>
    <cellStyle name="Денежный [0] 7 4" xfId="211"/>
    <cellStyle name="Денежный [0] 8 2" xfId="212"/>
    <cellStyle name="Денежный [0] 8 3" xfId="213"/>
    <cellStyle name="Денежный [0] 8 4" xfId="214"/>
    <cellStyle name="Денежный [0] 9" xfId="215"/>
    <cellStyle name="Денежный 10" xfId="216"/>
    <cellStyle name="Денежный 11" xfId="217"/>
    <cellStyle name="Денежный 12" xfId="218"/>
    <cellStyle name="Денежный 13" xfId="219"/>
    <cellStyle name="Денежный 14 2" xfId="220"/>
    <cellStyle name="Денежный 14 3" xfId="221"/>
    <cellStyle name="Денежный 14 4" xfId="222"/>
    <cellStyle name="Денежный 15 2" xfId="223"/>
    <cellStyle name="Денежный 15 3" xfId="224"/>
    <cellStyle name="Денежный 15 4" xfId="225"/>
    <cellStyle name="Денежный 16 2" xfId="226"/>
    <cellStyle name="Денежный 16 3" xfId="227"/>
    <cellStyle name="Денежный 16 4" xfId="228"/>
    <cellStyle name="Денежный 17 2" xfId="229"/>
    <cellStyle name="Денежный 17 3" xfId="230"/>
    <cellStyle name="Денежный 17 4" xfId="231"/>
    <cellStyle name="Денежный 18 2" xfId="232"/>
    <cellStyle name="Денежный 18 3" xfId="233"/>
    <cellStyle name="Денежный 18 4" xfId="234"/>
    <cellStyle name="Денежный 19" xfId="235"/>
    <cellStyle name="Денежный 19 2" xfId="236"/>
    <cellStyle name="Денежный 19 3" xfId="237"/>
    <cellStyle name="Денежный 19 4" xfId="238"/>
    <cellStyle name="Денежный 2 2" xfId="239"/>
    <cellStyle name="Денежный 2 3" xfId="240"/>
    <cellStyle name="Денежный 2 4" xfId="241"/>
    <cellStyle name="Денежный 20" xfId="242"/>
    <cellStyle name="Денежный 20 2" xfId="243"/>
    <cellStyle name="Денежный 20 3" xfId="244"/>
    <cellStyle name="Денежный 20 4" xfId="245"/>
    <cellStyle name="Денежный 21" xfId="246"/>
    <cellStyle name="Денежный 22" xfId="247"/>
    <cellStyle name="Денежный 23" xfId="248"/>
    <cellStyle name="Денежный 24 2" xfId="249"/>
    <cellStyle name="Денежный 25 2" xfId="250"/>
    <cellStyle name="Денежный 26 2" xfId="251"/>
    <cellStyle name="Денежный 27 2" xfId="252"/>
    <cellStyle name="Денежный 28 2" xfId="253"/>
    <cellStyle name="Денежный 3 2" xfId="254"/>
    <cellStyle name="Денежный 3 3" xfId="255"/>
    <cellStyle name="Денежный 3 4" xfId="256"/>
    <cellStyle name="Денежный 30" xfId="257"/>
    <cellStyle name="Денежный 31" xfId="258"/>
    <cellStyle name="Денежный 32" xfId="259"/>
    <cellStyle name="Денежный 33" xfId="260"/>
    <cellStyle name="Денежный 34" xfId="261"/>
    <cellStyle name="Денежный 35" xfId="262"/>
    <cellStyle name="Денежный 36" xfId="263"/>
    <cellStyle name="Денежный 37" xfId="264"/>
    <cellStyle name="Денежный 38" xfId="265"/>
    <cellStyle name="Денежный 4 2" xfId="266"/>
    <cellStyle name="Денежный 4 3" xfId="267"/>
    <cellStyle name="Денежный 4 4" xfId="268"/>
    <cellStyle name="Денежный 5 2" xfId="269"/>
    <cellStyle name="Денежный 5 3" xfId="270"/>
    <cellStyle name="Денежный 5 4" xfId="271"/>
    <cellStyle name="Денежный 6 2" xfId="272"/>
    <cellStyle name="Денежный 6 3" xfId="273"/>
    <cellStyle name="Денежный 6 4" xfId="274"/>
    <cellStyle name="Денежный 7 2" xfId="275"/>
    <cellStyle name="Денежный 7 3" xfId="276"/>
    <cellStyle name="Денежный 7 4" xfId="277"/>
    <cellStyle name="Денежный 8 2" xfId="278"/>
    <cellStyle name="Денежный 8 3" xfId="279"/>
    <cellStyle name="Денежный 8 4" xfId="280"/>
    <cellStyle name="Денежный 9" xfId="281"/>
    <cellStyle name="Заголовок 1 2" xfId="282"/>
    <cellStyle name="Заголовок 1 2 2" xfId="283"/>
    <cellStyle name="Заголовок 1 2 3" xfId="284"/>
    <cellStyle name="Заголовок 1 2 4" xfId="285"/>
    <cellStyle name="Заголовок 1 3" xfId="286"/>
    <cellStyle name="Заголовок 1 4" xfId="287"/>
    <cellStyle name="Заголовок 2 2" xfId="288"/>
    <cellStyle name="Заголовок 2 2 2" xfId="289"/>
    <cellStyle name="Заголовок 2 2 3" xfId="290"/>
    <cellStyle name="Заголовок 2 2 4" xfId="291"/>
    <cellStyle name="Заголовок 2 3" xfId="292"/>
    <cellStyle name="Заголовок 2 4" xfId="293"/>
    <cellStyle name="Заголовок 3 2" xfId="294"/>
    <cellStyle name="Заголовок 3 2 2" xfId="295"/>
    <cellStyle name="Заголовок 3 2 3" xfId="296"/>
    <cellStyle name="Заголовок 3 2 4" xfId="297"/>
    <cellStyle name="Заголовок 3 3" xfId="298"/>
    <cellStyle name="Заголовок 3 4" xfId="299"/>
    <cellStyle name="Заголовок 4 2" xfId="300"/>
    <cellStyle name="Заголовок 4 2 2" xfId="301"/>
    <cellStyle name="Заголовок 4 2 3" xfId="302"/>
    <cellStyle name="Заголовок 4 2 4" xfId="303"/>
    <cellStyle name="Заголовок 4 3" xfId="304"/>
    <cellStyle name="Заголовок 4 4" xfId="305"/>
    <cellStyle name="Итог 2" xfId="306"/>
    <cellStyle name="Итог 2 2" xfId="307"/>
    <cellStyle name="Итог 2 3" xfId="308"/>
    <cellStyle name="Итог 2 4" xfId="309"/>
    <cellStyle name="Итог 3" xfId="310"/>
    <cellStyle name="Итог 4" xfId="311"/>
    <cellStyle name="Контрольная ячейка 2" xfId="312"/>
    <cellStyle name="Контрольная ячейка 2 2" xfId="313"/>
    <cellStyle name="Контрольная ячейка 2 3" xfId="314"/>
    <cellStyle name="Контрольная ячейка 2 4" xfId="315"/>
    <cellStyle name="Контрольная ячейка 3" xfId="316"/>
    <cellStyle name="Контрольная ячейка 4" xfId="317"/>
    <cellStyle name="Название 2" xfId="318"/>
    <cellStyle name="Название 2 2" xfId="319"/>
    <cellStyle name="Название 2 3" xfId="320"/>
    <cellStyle name="Название 2 4" xfId="321"/>
    <cellStyle name="Название 3" xfId="322"/>
    <cellStyle name="Название 4" xfId="323"/>
    <cellStyle name="Нейтральный 2" xfId="324"/>
    <cellStyle name="Нейтральный 2 2" xfId="325"/>
    <cellStyle name="Нейтральный 2 3" xfId="326"/>
    <cellStyle name="Нейтральный 2 4" xfId="327"/>
    <cellStyle name="Нейтральный 3" xfId="328"/>
    <cellStyle name="Нейтральный 4" xfId="329"/>
    <cellStyle name="Обычный" xfId="0" builtinId="0"/>
    <cellStyle name="Обычный 10" xfId="330"/>
    <cellStyle name="Обычный 11" xfId="331"/>
    <cellStyle name="Обычный 12 2" xfId="332"/>
    <cellStyle name="Обычный 12 3" xfId="333"/>
    <cellStyle name="Обычный 14" xfId="334"/>
    <cellStyle name="Обычный 15" xfId="335"/>
    <cellStyle name="Обычный 16" xfId="336"/>
    <cellStyle name="Обычный 17 2" xfId="337"/>
    <cellStyle name="Обычный 17 3" xfId="338"/>
    <cellStyle name="Обычный 17 4" xfId="339"/>
    <cellStyle name="Обычный 18 2" xfId="340"/>
    <cellStyle name="Обычный 18 3" xfId="341"/>
    <cellStyle name="Обычный 18 4" xfId="342"/>
    <cellStyle name="Обычный 2 2" xfId="343"/>
    <cellStyle name="Обычный 2 3" xfId="344"/>
    <cellStyle name="Обычный 2 4" xfId="345"/>
    <cellStyle name="Обычный 2 5" xfId="346"/>
    <cellStyle name="Обычный 2 6" xfId="347"/>
    <cellStyle name="Обычный 2 7" xfId="348"/>
    <cellStyle name="Обычный 2 8" xfId="349"/>
    <cellStyle name="Обычный 21 2" xfId="350"/>
    <cellStyle name="Обычный 21 3" xfId="351"/>
    <cellStyle name="Обычный 21 4" xfId="352"/>
    <cellStyle name="Обычный 22 2" xfId="353"/>
    <cellStyle name="Обычный 22 3" xfId="354"/>
    <cellStyle name="Обычный 22 4" xfId="355"/>
    <cellStyle name="Обычный 23 2" xfId="356"/>
    <cellStyle name="Обычный 23 3" xfId="357"/>
    <cellStyle name="Обычный 23 4" xfId="358"/>
    <cellStyle name="Обычный 24" xfId="359"/>
    <cellStyle name="Обычный 24 2" xfId="360"/>
    <cellStyle name="Обычный 24 3" xfId="361"/>
    <cellStyle name="Обычный 24 4" xfId="362"/>
    <cellStyle name="Обычный 25" xfId="363"/>
    <cellStyle name="Обычный 25 2" xfId="364"/>
    <cellStyle name="Обычный 25 3" xfId="365"/>
    <cellStyle name="Обычный 25 4" xfId="366"/>
    <cellStyle name="Обычный 26" xfId="367"/>
    <cellStyle name="Обычный 26 2" xfId="368"/>
    <cellStyle name="Обычный 27" xfId="369"/>
    <cellStyle name="Обычный 27 2" xfId="370"/>
    <cellStyle name="Обычный 28 2" xfId="371"/>
    <cellStyle name="Обычный 29 2" xfId="372"/>
    <cellStyle name="Обычный 3 2" xfId="373"/>
    <cellStyle name="Обычный 3 3" xfId="374"/>
    <cellStyle name="Обычный 3 4" xfId="375"/>
    <cellStyle name="Обычный 30 2" xfId="376"/>
    <cellStyle name="Обычный 31 2" xfId="377"/>
    <cellStyle name="Обычный 32 2" xfId="378"/>
    <cellStyle name="Обычный 33 2" xfId="379"/>
    <cellStyle name="Обычный 34" xfId="380"/>
    <cellStyle name="Обычный 4 2" xfId="381"/>
    <cellStyle name="Обычный 4 3" xfId="382"/>
    <cellStyle name="Обычный 4 4" xfId="383"/>
    <cellStyle name="Обычный 5 2" xfId="384"/>
    <cellStyle name="Обычный 5 3" xfId="385"/>
    <cellStyle name="Обычный 5 4" xfId="386"/>
    <cellStyle name="Обычный 6 2" xfId="387"/>
    <cellStyle name="Обычный 6 3" xfId="388"/>
    <cellStyle name="Обычный 6 4" xfId="389"/>
    <cellStyle name="Обычный 7 2" xfId="390"/>
    <cellStyle name="Обычный 7 3" xfId="391"/>
    <cellStyle name="Обычный 7 4" xfId="392"/>
    <cellStyle name="Обычный 8 2" xfId="393"/>
    <cellStyle name="Обычный 8 3" xfId="394"/>
    <cellStyle name="Обычный 8 4" xfId="395"/>
    <cellStyle name="Обычный 9" xfId="396"/>
    <cellStyle name="Плохой 2" xfId="397"/>
    <cellStyle name="Плохой 2 2" xfId="398"/>
    <cellStyle name="Плохой 2 3" xfId="399"/>
    <cellStyle name="Плохой 2 4" xfId="400"/>
    <cellStyle name="Плохой 3" xfId="401"/>
    <cellStyle name="Плохой 4" xfId="402"/>
    <cellStyle name="Пояснение 2" xfId="403"/>
    <cellStyle name="Пояснение 2 2" xfId="404"/>
    <cellStyle name="Пояснение 2 3" xfId="405"/>
    <cellStyle name="Пояснение 2 4" xfId="406"/>
    <cellStyle name="Пояснение 3" xfId="407"/>
    <cellStyle name="Пояснение 4" xfId="408"/>
    <cellStyle name="Примечание 2 2" xfId="409"/>
    <cellStyle name="Примечание 2 3" xfId="410"/>
    <cellStyle name="Примечание 2 4" xfId="411"/>
    <cellStyle name="Примечание 3 2" xfId="412"/>
    <cellStyle name="Примечание 3 3" xfId="413"/>
    <cellStyle name="Примечание 3 4" xfId="414"/>
    <cellStyle name="Примечание 4 2" xfId="415"/>
    <cellStyle name="Примечание 4 3" xfId="416"/>
    <cellStyle name="Примечание 4 4" xfId="417"/>
    <cellStyle name="Примечание 5" xfId="418"/>
    <cellStyle name="Примечание 6" xfId="419"/>
    <cellStyle name="Примечание 7" xfId="420"/>
    <cellStyle name="Процентный 10" xfId="421"/>
    <cellStyle name="Процентный 11" xfId="422"/>
    <cellStyle name="Процентный 12" xfId="423"/>
    <cellStyle name="Процентный 13" xfId="424"/>
    <cellStyle name="Процентный 14 2" xfId="425"/>
    <cellStyle name="Процентный 14 3" xfId="426"/>
    <cellStyle name="Процентный 14 4" xfId="427"/>
    <cellStyle name="Процентный 15 2" xfId="428"/>
    <cellStyle name="Процентный 15 3" xfId="429"/>
    <cellStyle name="Процентный 15 4" xfId="430"/>
    <cellStyle name="Процентный 16 2" xfId="431"/>
    <cellStyle name="Процентный 16 3" xfId="432"/>
    <cellStyle name="Процентный 16 4" xfId="433"/>
    <cellStyle name="Процентный 17 2" xfId="434"/>
    <cellStyle name="Процентный 17 3" xfId="435"/>
    <cellStyle name="Процентный 17 4" xfId="436"/>
    <cellStyle name="Процентный 18 2" xfId="437"/>
    <cellStyle name="Процентный 18 3" xfId="438"/>
    <cellStyle name="Процентный 18 4" xfId="439"/>
    <cellStyle name="Процентный 19" xfId="440"/>
    <cellStyle name="Процентный 19 2" xfId="441"/>
    <cellStyle name="Процентный 19 3" xfId="442"/>
    <cellStyle name="Процентный 19 4" xfId="443"/>
    <cellStyle name="Процентный 2 2" xfId="444"/>
    <cellStyle name="Процентный 2 3" xfId="445"/>
    <cellStyle name="Процентный 2 4" xfId="446"/>
    <cellStyle name="Процентный 20" xfId="447"/>
    <cellStyle name="Процентный 21 2" xfId="448"/>
    <cellStyle name="Процентный 22 2" xfId="449"/>
    <cellStyle name="Процентный 23 2" xfId="450"/>
    <cellStyle name="Процентный 24 2" xfId="451"/>
    <cellStyle name="Процентный 25 2" xfId="452"/>
    <cellStyle name="Процентный 27" xfId="453"/>
    <cellStyle name="Процентный 28" xfId="454"/>
    <cellStyle name="Процентный 3 2" xfId="455"/>
    <cellStyle name="Процентный 3 3" xfId="456"/>
    <cellStyle name="Процентный 3 4" xfId="457"/>
    <cellStyle name="Процентный 4 2" xfId="458"/>
    <cellStyle name="Процентный 4 3" xfId="459"/>
    <cellStyle name="Процентный 4 4" xfId="460"/>
    <cellStyle name="Процентный 5 2" xfId="461"/>
    <cellStyle name="Процентный 5 3" xfId="462"/>
    <cellStyle name="Процентный 5 4" xfId="463"/>
    <cellStyle name="Процентный 6 2" xfId="464"/>
    <cellStyle name="Процентный 6 3" xfId="465"/>
    <cellStyle name="Процентный 6 4" xfId="466"/>
    <cellStyle name="Процентный 7 2" xfId="467"/>
    <cellStyle name="Процентный 7 3" xfId="468"/>
    <cellStyle name="Процентный 7 4" xfId="469"/>
    <cellStyle name="Процентный 8 2" xfId="470"/>
    <cellStyle name="Процентный 8 3" xfId="471"/>
    <cellStyle name="Процентный 8 4" xfId="472"/>
    <cellStyle name="Процентный 9" xfId="473"/>
    <cellStyle name="Связанная ячейка 2" xfId="474"/>
    <cellStyle name="Связанная ячейка 2 2" xfId="475"/>
    <cellStyle name="Связанная ячейка 2 3" xfId="476"/>
    <cellStyle name="Связанная ячейка 2 4" xfId="477"/>
    <cellStyle name="Связанная ячейка 3" xfId="478"/>
    <cellStyle name="Связанная ячейка 4" xfId="479"/>
    <cellStyle name="Текст предупреждения 2" xfId="480"/>
    <cellStyle name="Текст предупреждения 2 2" xfId="481"/>
    <cellStyle name="Текст предупреждения 2 3" xfId="482"/>
    <cellStyle name="Текст предупреждения 2 4" xfId="483"/>
    <cellStyle name="Текст предупреждения 3" xfId="484"/>
    <cellStyle name="Текст предупреждения 4" xfId="485"/>
    <cellStyle name="Финансовый [0] 10" xfId="486"/>
    <cellStyle name="Финансовый [0] 11" xfId="487"/>
    <cellStyle name="Финансовый [0] 12" xfId="488"/>
    <cellStyle name="Финансовый [0] 13" xfId="489"/>
    <cellStyle name="Финансовый [0] 14 2" xfId="490"/>
    <cellStyle name="Финансовый [0] 14 3" xfId="491"/>
    <cellStyle name="Финансовый [0] 14 4" xfId="492"/>
    <cellStyle name="Финансовый [0] 15 2" xfId="493"/>
    <cellStyle name="Финансовый [0] 15 3" xfId="494"/>
    <cellStyle name="Финансовый [0] 15 4" xfId="495"/>
    <cellStyle name="Финансовый [0] 16 2" xfId="496"/>
    <cellStyle name="Финансовый [0] 16 3" xfId="497"/>
    <cellStyle name="Финансовый [0] 16 4" xfId="498"/>
    <cellStyle name="Финансовый [0] 17 2" xfId="499"/>
    <cellStyle name="Финансовый [0] 17 3" xfId="500"/>
    <cellStyle name="Финансовый [0] 17 4" xfId="501"/>
    <cellStyle name="Финансовый [0] 18 2" xfId="502"/>
    <cellStyle name="Финансовый [0] 18 3" xfId="503"/>
    <cellStyle name="Финансовый [0] 18 4" xfId="504"/>
    <cellStyle name="Финансовый [0] 19" xfId="505"/>
    <cellStyle name="Финансовый [0] 19 2" xfId="506"/>
    <cellStyle name="Финансовый [0] 19 3" xfId="507"/>
    <cellStyle name="Финансовый [0] 19 4" xfId="508"/>
    <cellStyle name="Финансовый [0] 2 2" xfId="509"/>
    <cellStyle name="Финансовый [0] 2 3" xfId="510"/>
    <cellStyle name="Финансовый [0] 2 4" xfId="511"/>
    <cellStyle name="Финансовый [0] 20" xfId="512"/>
    <cellStyle name="Финансовый [0] 21 2" xfId="513"/>
    <cellStyle name="Финансовый [0] 22 2" xfId="514"/>
    <cellStyle name="Финансовый [0] 23 2" xfId="515"/>
    <cellStyle name="Финансовый [0] 24 2" xfId="516"/>
    <cellStyle name="Финансовый [0] 25 2" xfId="517"/>
    <cellStyle name="Финансовый [0] 27" xfId="518"/>
    <cellStyle name="Финансовый [0] 28" xfId="519"/>
    <cellStyle name="Финансовый [0] 3 2" xfId="520"/>
    <cellStyle name="Финансовый [0] 3 3" xfId="521"/>
    <cellStyle name="Финансовый [0] 3 4" xfId="522"/>
    <cellStyle name="Финансовый [0] 4 2" xfId="523"/>
    <cellStyle name="Финансовый [0] 4 3" xfId="524"/>
    <cellStyle name="Финансовый [0] 4 4" xfId="525"/>
    <cellStyle name="Финансовый [0] 5 2" xfId="526"/>
    <cellStyle name="Финансовый [0] 5 3" xfId="527"/>
    <cellStyle name="Финансовый [0] 5 4" xfId="528"/>
    <cellStyle name="Финансовый [0] 6 2" xfId="529"/>
    <cellStyle name="Финансовый [0] 6 3" xfId="530"/>
    <cellStyle name="Финансовый [0] 6 4" xfId="531"/>
    <cellStyle name="Финансовый [0] 7 2" xfId="532"/>
    <cellStyle name="Финансовый [0] 7 3" xfId="533"/>
    <cellStyle name="Финансовый [0] 7 4" xfId="534"/>
    <cellStyle name="Финансовый [0] 8 2" xfId="535"/>
    <cellStyle name="Финансовый [0] 8 3" xfId="536"/>
    <cellStyle name="Финансовый [0] 8 4" xfId="537"/>
    <cellStyle name="Финансовый [0] 9" xfId="538"/>
    <cellStyle name="Финансовый 10 2" xfId="539"/>
    <cellStyle name="Финансовый 10 3" xfId="540"/>
    <cellStyle name="Финансовый 10 4" xfId="541"/>
    <cellStyle name="Финансовый 11 2" xfId="542"/>
    <cellStyle name="Финансовый 12" xfId="543"/>
    <cellStyle name="Финансовый 13" xfId="544"/>
    <cellStyle name="Финансовый 14" xfId="545"/>
    <cellStyle name="Финансовый 15" xfId="546"/>
    <cellStyle name="Финансовый 16 2" xfId="547"/>
    <cellStyle name="Финансовый 16 3" xfId="548"/>
    <cellStyle name="Финансовый 16 4" xfId="549"/>
    <cellStyle name="Финансовый 17 2" xfId="550"/>
    <cellStyle name="Финансовый 17 3" xfId="551"/>
    <cellStyle name="Финансовый 17 4" xfId="552"/>
    <cellStyle name="Финансовый 18 2" xfId="553"/>
    <cellStyle name="Финансовый 18 3" xfId="554"/>
    <cellStyle name="Финансовый 18 4" xfId="555"/>
    <cellStyle name="Финансовый 19 2" xfId="556"/>
    <cellStyle name="Финансовый 19 3" xfId="557"/>
    <cellStyle name="Финансовый 19 4" xfId="558"/>
    <cellStyle name="Финансовый 2 2" xfId="559"/>
    <cellStyle name="Финансовый 2 3" xfId="560"/>
    <cellStyle name="Финансовый 2 4" xfId="561"/>
    <cellStyle name="Финансовый 20 2" xfId="562"/>
    <cellStyle name="Финансовый 20 3" xfId="563"/>
    <cellStyle name="Финансовый 20 4" xfId="564"/>
    <cellStyle name="Финансовый 21" xfId="565"/>
    <cellStyle name="Финансовый 21 2" xfId="566"/>
    <cellStyle name="Финансовый 21 3" xfId="567"/>
    <cellStyle name="Финансовый 21 4" xfId="568"/>
    <cellStyle name="Финансовый 22" xfId="569"/>
    <cellStyle name="Финансовый 22 2" xfId="570"/>
    <cellStyle name="Финансовый 22 3" xfId="571"/>
    <cellStyle name="Финансовый 22 4" xfId="572"/>
    <cellStyle name="Финансовый 23" xfId="573"/>
    <cellStyle name="Финансовый 24" xfId="574"/>
    <cellStyle name="Финансовый 25" xfId="575"/>
    <cellStyle name="Финансовый 26 2" xfId="576"/>
    <cellStyle name="Финансовый 27 2" xfId="577"/>
    <cellStyle name="Финансовый 28 2" xfId="578"/>
    <cellStyle name="Финансовый 29 2" xfId="579"/>
    <cellStyle name="Финансовый 3 2" xfId="580"/>
    <cellStyle name="Финансовый 3 3" xfId="581"/>
    <cellStyle name="Финансовый 3 4" xfId="582"/>
    <cellStyle name="Финансовый 30 2" xfId="583"/>
    <cellStyle name="Финансовый 32" xfId="584"/>
    <cellStyle name="Финансовый 33" xfId="585"/>
    <cellStyle name="Финансовый 34" xfId="586"/>
    <cellStyle name="Финансовый 35" xfId="587"/>
    <cellStyle name="Финансовый 36" xfId="588"/>
    <cellStyle name="Финансовый 37" xfId="589"/>
    <cellStyle name="Финансовый 38" xfId="590"/>
    <cellStyle name="Финансовый 39" xfId="591"/>
    <cellStyle name="Финансовый 4 2" xfId="592"/>
    <cellStyle name="Финансовый 4 3" xfId="593"/>
    <cellStyle name="Финансовый 4 4" xfId="594"/>
    <cellStyle name="Финансовый 40" xfId="595"/>
    <cellStyle name="Финансовый 5" xfId="1"/>
    <cellStyle name="Финансовый 5 2" xfId="596"/>
    <cellStyle name="Финансовый 5 3" xfId="597"/>
    <cellStyle name="Финансовый 5 4" xfId="598"/>
    <cellStyle name="Финансовый 7 2" xfId="599"/>
    <cellStyle name="Финансовый 7 3" xfId="600"/>
    <cellStyle name="Финансовый 7 4" xfId="601"/>
    <cellStyle name="Финансовый 8 2" xfId="602"/>
    <cellStyle name="Финансовый 8 3" xfId="603"/>
    <cellStyle name="Финансовый 8 4" xfId="604"/>
    <cellStyle name="Финансовый 9 2" xfId="605"/>
    <cellStyle name="Финансовый 9 3" xfId="606"/>
    <cellStyle name="Финансовый 9 4" xfId="607"/>
    <cellStyle name="Хороший 2" xfId="608"/>
    <cellStyle name="Хороший 2 2" xfId="609"/>
    <cellStyle name="Хороший 2 3" xfId="610"/>
    <cellStyle name="Хороший 2 4" xfId="611"/>
    <cellStyle name="Хороший 3" xfId="612"/>
    <cellStyle name="Хороший 4" xfId="613"/>
  </cellStyles>
  <dxfs count="0"/>
  <tableStyles count="0" defaultTableStyle="TableStyleMedium9" defaultPivotStyle="PivotStyleLight16"/>
  <colors>
    <mruColors>
      <color rgb="FF0000FF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F192"/>
  <sheetViews>
    <sheetView tabSelected="1" zoomScaleNormal="100" zoomScaleSheetLayoutView="100" workbookViewId="0">
      <selection activeCell="A14" sqref="A14:XFD14"/>
    </sheetView>
  </sheetViews>
  <sheetFormatPr defaultColWidth="9.140625" defaultRowHeight="12.75" x14ac:dyDescent="0.2"/>
  <cols>
    <col min="1" max="1" width="2.7109375" style="6" customWidth="1"/>
    <col min="2" max="2" width="27.28515625" style="5" customWidth="1"/>
    <col min="3" max="3" width="48" style="12" customWidth="1"/>
    <col min="4" max="4" width="16.7109375" style="27" customWidth="1"/>
    <col min="5" max="6" width="16.7109375" style="6" customWidth="1"/>
    <col min="7" max="16384" width="9.140625" style="6"/>
  </cols>
  <sheetData>
    <row r="1" spans="2:6" s="37" customFormat="1" x14ac:dyDescent="0.2">
      <c r="B1" s="38"/>
      <c r="C1" s="39"/>
      <c r="D1" s="40" t="s">
        <v>25</v>
      </c>
      <c r="E1" s="40"/>
      <c r="F1" s="40"/>
    </row>
    <row r="2" spans="2:6" s="37" customFormat="1" x14ac:dyDescent="0.2">
      <c r="B2" s="38"/>
      <c r="C2" s="39"/>
      <c r="D2" s="40" t="s">
        <v>0</v>
      </c>
      <c r="E2" s="40"/>
      <c r="F2" s="40"/>
    </row>
    <row r="3" spans="2:6" s="37" customFormat="1" x14ac:dyDescent="0.2">
      <c r="B3" s="38"/>
      <c r="C3" s="39"/>
      <c r="D3" s="40" t="s">
        <v>1</v>
      </c>
      <c r="E3" s="40"/>
      <c r="F3" s="40"/>
    </row>
    <row r="4" spans="2:6" s="37" customFormat="1" x14ac:dyDescent="0.2">
      <c r="B4" s="38"/>
      <c r="C4" s="39"/>
      <c r="D4" s="40" t="s">
        <v>116</v>
      </c>
      <c r="E4" s="40"/>
      <c r="F4" s="40"/>
    </row>
    <row r="5" spans="2:6" s="37" customFormat="1" x14ac:dyDescent="0.2">
      <c r="B5" s="38"/>
      <c r="C5" s="39"/>
      <c r="D5" s="40" t="s">
        <v>352</v>
      </c>
      <c r="E5" s="40"/>
      <c r="F5" s="40"/>
    </row>
    <row r="7" spans="2:6" x14ac:dyDescent="0.2">
      <c r="C7" s="47" t="s">
        <v>25</v>
      </c>
      <c r="D7" s="47"/>
      <c r="E7" s="47"/>
      <c r="F7" s="47"/>
    </row>
    <row r="8" spans="2:6" x14ac:dyDescent="0.2">
      <c r="C8" s="47" t="s">
        <v>0</v>
      </c>
      <c r="D8" s="47"/>
      <c r="E8" s="47"/>
      <c r="F8" s="47"/>
    </row>
    <row r="9" spans="2:6" x14ac:dyDescent="0.2">
      <c r="C9" s="47" t="s">
        <v>1</v>
      </c>
      <c r="D9" s="47"/>
      <c r="E9" s="47"/>
      <c r="F9" s="47"/>
    </row>
    <row r="10" spans="2:6" x14ac:dyDescent="0.2">
      <c r="C10" s="47" t="s">
        <v>116</v>
      </c>
      <c r="D10" s="47"/>
      <c r="E10" s="47"/>
      <c r="F10" s="47"/>
    </row>
    <row r="11" spans="2:6" x14ac:dyDescent="0.2">
      <c r="C11" s="47" t="s">
        <v>353</v>
      </c>
      <c r="D11" s="47"/>
      <c r="E11" s="47"/>
      <c r="F11" s="47"/>
    </row>
    <row r="12" spans="2:6" ht="14.25" customHeight="1" x14ac:dyDescent="0.2">
      <c r="C12" s="44" t="s">
        <v>153</v>
      </c>
      <c r="D12" s="44"/>
      <c r="E12" s="44"/>
      <c r="F12" s="44"/>
    </row>
    <row r="13" spans="2:6" ht="14.25" customHeight="1" x14ac:dyDescent="0.2">
      <c r="C13" s="44" t="s">
        <v>154</v>
      </c>
      <c r="D13" s="44"/>
      <c r="E13" s="44"/>
      <c r="F13" s="44"/>
    </row>
    <row r="14" spans="2:6" ht="14.25" customHeight="1" x14ac:dyDescent="0.2">
      <c r="C14" s="7"/>
      <c r="D14" s="8"/>
      <c r="E14" s="8"/>
      <c r="F14" s="8"/>
    </row>
    <row r="15" spans="2:6" ht="18" customHeight="1" x14ac:dyDescent="0.2">
      <c r="B15" s="46" t="s">
        <v>155</v>
      </c>
      <c r="C15" s="46"/>
      <c r="D15" s="46"/>
      <c r="E15" s="46"/>
      <c r="F15" s="46"/>
    </row>
    <row r="16" spans="2:6" ht="15.75" x14ac:dyDescent="0.2">
      <c r="B16" s="9"/>
      <c r="C16" s="10"/>
      <c r="D16" s="8"/>
      <c r="E16" s="8"/>
      <c r="F16" s="8"/>
    </row>
    <row r="17" spans="2:6" ht="15.75" customHeight="1" x14ac:dyDescent="0.2">
      <c r="B17" s="11" t="s">
        <v>2</v>
      </c>
      <c r="D17" s="8"/>
      <c r="E17" s="8"/>
      <c r="F17" s="8"/>
    </row>
    <row r="18" spans="2:6" s="33" customFormat="1" ht="15" customHeight="1" x14ac:dyDescent="0.2">
      <c r="B18" s="43" t="s">
        <v>26</v>
      </c>
      <c r="C18" s="43" t="s">
        <v>27</v>
      </c>
      <c r="D18" s="45" t="s">
        <v>156</v>
      </c>
      <c r="E18" s="43" t="s">
        <v>3</v>
      </c>
      <c r="F18" s="43"/>
    </row>
    <row r="19" spans="2:6" s="33" customFormat="1" ht="15" customHeight="1" x14ac:dyDescent="0.2">
      <c r="B19" s="43"/>
      <c r="C19" s="43"/>
      <c r="D19" s="45"/>
      <c r="E19" s="13" t="s">
        <v>28</v>
      </c>
      <c r="F19" s="13" t="s">
        <v>157</v>
      </c>
    </row>
    <row r="20" spans="2:6" s="33" customFormat="1" ht="15" customHeight="1" x14ac:dyDescent="0.2">
      <c r="B20" s="14">
        <v>1</v>
      </c>
      <c r="C20" s="14">
        <v>2</v>
      </c>
      <c r="D20" s="14">
        <v>3</v>
      </c>
      <c r="E20" s="14">
        <v>4</v>
      </c>
      <c r="F20" s="14">
        <v>5</v>
      </c>
    </row>
    <row r="21" spans="2:6" s="33" customFormat="1" ht="15" customHeight="1" x14ac:dyDescent="0.2">
      <c r="B21" s="15" t="s">
        <v>229</v>
      </c>
      <c r="C21" s="16" t="s">
        <v>29</v>
      </c>
      <c r="D21" s="17">
        <f>D22+D32+D42+D59+D70+D77+D100+D111+D120+D132+D136</f>
        <v>1993856000</v>
      </c>
      <c r="E21" s="17">
        <f>E22+E32+E42+E59+E70+E77+E100+E111+E120+E132+E136</f>
        <v>1942244000</v>
      </c>
      <c r="F21" s="17">
        <f>F22+F32+F42+F59+F70+F77+F100+F111+F120+F132+F136</f>
        <v>1924503000</v>
      </c>
    </row>
    <row r="22" spans="2:6" s="33" customFormat="1" ht="15" customHeight="1" x14ac:dyDescent="0.2">
      <c r="B22" s="18" t="s">
        <v>230</v>
      </c>
      <c r="C22" s="19" t="s">
        <v>4</v>
      </c>
      <c r="D22" s="20">
        <f>D23</f>
        <v>952168000</v>
      </c>
      <c r="E22" s="20">
        <f t="shared" ref="E22:F22" si="0">E23</f>
        <v>901368000</v>
      </c>
      <c r="F22" s="20">
        <f t="shared" si="0"/>
        <v>862002000</v>
      </c>
    </row>
    <row r="23" spans="2:6" s="33" customFormat="1" ht="15" customHeight="1" x14ac:dyDescent="0.2">
      <c r="B23" s="21" t="s">
        <v>231</v>
      </c>
      <c r="C23" s="22" t="s">
        <v>5</v>
      </c>
      <c r="D23" s="23">
        <f>D24+D26+D28+D30</f>
        <v>952168000</v>
      </c>
      <c r="E23" s="23">
        <f t="shared" ref="E23:F23" si="1">E24+E26+E28+E30</f>
        <v>901368000</v>
      </c>
      <c r="F23" s="23">
        <f t="shared" si="1"/>
        <v>862002000</v>
      </c>
    </row>
    <row r="24" spans="2:6" s="33" customFormat="1" ht="90" x14ac:dyDescent="0.2">
      <c r="B24" s="1" t="s">
        <v>202</v>
      </c>
      <c r="C24" s="2" t="s">
        <v>30</v>
      </c>
      <c r="D24" s="3">
        <f>D25</f>
        <v>908668000</v>
      </c>
      <c r="E24" s="3">
        <f t="shared" ref="E24:F24" si="2">E25</f>
        <v>861193000</v>
      </c>
      <c r="F24" s="3">
        <f t="shared" si="2"/>
        <v>824816000</v>
      </c>
    </row>
    <row r="25" spans="2:6" s="33" customFormat="1" ht="135" x14ac:dyDescent="0.2">
      <c r="B25" s="1" t="s">
        <v>203</v>
      </c>
      <c r="C25" s="2" t="s">
        <v>31</v>
      </c>
      <c r="D25" s="3">
        <f>906675000+1993000</f>
        <v>908668000</v>
      </c>
      <c r="E25" s="3">
        <v>861193000</v>
      </c>
      <c r="F25" s="3">
        <v>824816000</v>
      </c>
    </row>
    <row r="26" spans="2:6" s="33" customFormat="1" ht="135" x14ac:dyDescent="0.2">
      <c r="B26" s="1" t="s">
        <v>204</v>
      </c>
      <c r="C26" s="2" t="s">
        <v>32</v>
      </c>
      <c r="D26" s="3">
        <f>D27</f>
        <v>9020000</v>
      </c>
      <c r="E26" s="3">
        <f t="shared" ref="E26:F26" si="3">E27</f>
        <v>8500000</v>
      </c>
      <c r="F26" s="3">
        <f t="shared" si="3"/>
        <v>8000000</v>
      </c>
    </row>
    <row r="27" spans="2:6" s="33" customFormat="1" ht="180" x14ac:dyDescent="0.2">
      <c r="B27" s="1" t="s">
        <v>205</v>
      </c>
      <c r="C27" s="2" t="s">
        <v>33</v>
      </c>
      <c r="D27" s="3">
        <f>9000000+20000</f>
        <v>9020000</v>
      </c>
      <c r="E27" s="3">
        <v>8500000</v>
      </c>
      <c r="F27" s="4">
        <v>8000000</v>
      </c>
    </row>
    <row r="28" spans="2:6" s="33" customFormat="1" ht="60" x14ac:dyDescent="0.2">
      <c r="B28" s="1" t="s">
        <v>206</v>
      </c>
      <c r="C28" s="2" t="s">
        <v>34</v>
      </c>
      <c r="D28" s="3">
        <f>D29</f>
        <v>9020000</v>
      </c>
      <c r="E28" s="3">
        <f t="shared" ref="E28:F28" si="4">E29</f>
        <v>8500000</v>
      </c>
      <c r="F28" s="3">
        <f t="shared" si="4"/>
        <v>8000000</v>
      </c>
    </row>
    <row r="29" spans="2:6" s="33" customFormat="1" ht="90" x14ac:dyDescent="0.2">
      <c r="B29" s="1" t="s">
        <v>207</v>
      </c>
      <c r="C29" s="2" t="s">
        <v>35</v>
      </c>
      <c r="D29" s="3">
        <f>9000000+20000</f>
        <v>9020000</v>
      </c>
      <c r="E29" s="3">
        <v>8500000</v>
      </c>
      <c r="F29" s="4">
        <v>8000000</v>
      </c>
    </row>
    <row r="30" spans="2:6" s="33" customFormat="1" ht="105" x14ac:dyDescent="0.2">
      <c r="B30" s="1" t="s">
        <v>208</v>
      </c>
      <c r="C30" s="2" t="s">
        <v>36</v>
      </c>
      <c r="D30" s="3">
        <f>D31</f>
        <v>25460000</v>
      </c>
      <c r="E30" s="3">
        <f t="shared" ref="E30:F30" si="5">E31</f>
        <v>23175000</v>
      </c>
      <c r="F30" s="4">
        <f t="shared" si="5"/>
        <v>21186000</v>
      </c>
    </row>
    <row r="31" spans="2:6" s="33" customFormat="1" ht="150" x14ac:dyDescent="0.2">
      <c r="B31" s="1" t="s">
        <v>209</v>
      </c>
      <c r="C31" s="2" t="s">
        <v>37</v>
      </c>
      <c r="D31" s="3">
        <f>25377000+83000</f>
        <v>25460000</v>
      </c>
      <c r="E31" s="3">
        <v>23175000</v>
      </c>
      <c r="F31" s="3">
        <v>21186000</v>
      </c>
    </row>
    <row r="32" spans="2:6" s="33" customFormat="1" ht="57" x14ac:dyDescent="0.2">
      <c r="B32" s="18" t="s">
        <v>232</v>
      </c>
      <c r="C32" s="19" t="s">
        <v>38</v>
      </c>
      <c r="D32" s="20">
        <f>D33</f>
        <v>99350000</v>
      </c>
      <c r="E32" s="20">
        <f t="shared" ref="E32:F32" si="6">E33</f>
        <v>95539000</v>
      </c>
      <c r="F32" s="20">
        <f t="shared" si="6"/>
        <v>94775000</v>
      </c>
    </row>
    <row r="33" spans="2:6" s="33" customFormat="1" ht="42.75" x14ac:dyDescent="0.2">
      <c r="B33" s="21" t="s">
        <v>210</v>
      </c>
      <c r="C33" s="22" t="s">
        <v>39</v>
      </c>
      <c r="D33" s="23">
        <f>D34+D36+D38+D40</f>
        <v>99350000</v>
      </c>
      <c r="E33" s="23">
        <f t="shared" ref="E33:F33" si="7">E34+E36+E38+E40</f>
        <v>95539000</v>
      </c>
      <c r="F33" s="23">
        <f t="shared" si="7"/>
        <v>94775000</v>
      </c>
    </row>
    <row r="34" spans="2:6" s="33" customFormat="1" ht="90" x14ac:dyDescent="0.2">
      <c r="B34" s="1" t="s">
        <v>211</v>
      </c>
      <c r="C34" s="2" t="s">
        <v>40</v>
      </c>
      <c r="D34" s="3">
        <f>D35</f>
        <v>45618000</v>
      </c>
      <c r="E34" s="3">
        <f t="shared" ref="E34:F34" si="8">E35</f>
        <v>43921000</v>
      </c>
      <c r="F34" s="3">
        <f t="shared" si="8"/>
        <v>43879000</v>
      </c>
    </row>
    <row r="35" spans="2:6" s="33" customFormat="1" ht="150" x14ac:dyDescent="0.2">
      <c r="B35" s="1" t="s">
        <v>212</v>
      </c>
      <c r="C35" s="2" t="s">
        <v>41</v>
      </c>
      <c r="D35" s="3">
        <v>45618000</v>
      </c>
      <c r="E35" s="3">
        <v>43921000</v>
      </c>
      <c r="F35" s="4">
        <v>43879000</v>
      </c>
    </row>
    <row r="36" spans="2:6" s="33" customFormat="1" ht="105" x14ac:dyDescent="0.2">
      <c r="B36" s="1" t="s">
        <v>213</v>
      </c>
      <c r="C36" s="2" t="s">
        <v>42</v>
      </c>
      <c r="D36" s="3">
        <f t="shared" ref="D36:F38" si="9">D37</f>
        <v>260000</v>
      </c>
      <c r="E36" s="3">
        <f t="shared" si="9"/>
        <v>248000</v>
      </c>
      <c r="F36" s="3">
        <f t="shared" si="9"/>
        <v>245000</v>
      </c>
    </row>
    <row r="37" spans="2:6" s="33" customFormat="1" ht="165" x14ac:dyDescent="0.2">
      <c r="B37" s="1" t="s">
        <v>214</v>
      </c>
      <c r="C37" s="2" t="s">
        <v>43</v>
      </c>
      <c r="D37" s="3">
        <v>260000</v>
      </c>
      <c r="E37" s="3">
        <v>248000</v>
      </c>
      <c r="F37" s="4">
        <v>245000</v>
      </c>
    </row>
    <row r="38" spans="2:6" s="33" customFormat="1" ht="90" x14ac:dyDescent="0.2">
      <c r="B38" s="1" t="s">
        <v>215</v>
      </c>
      <c r="C38" s="2" t="s">
        <v>44</v>
      </c>
      <c r="D38" s="3">
        <f t="shared" si="9"/>
        <v>60008000</v>
      </c>
      <c r="E38" s="3">
        <f t="shared" si="9"/>
        <v>57627000</v>
      </c>
      <c r="F38" s="3">
        <f t="shared" si="9"/>
        <v>57387000</v>
      </c>
    </row>
    <row r="39" spans="2:6" s="33" customFormat="1" ht="150" x14ac:dyDescent="0.2">
      <c r="B39" s="1" t="s">
        <v>216</v>
      </c>
      <c r="C39" s="2" t="s">
        <v>45</v>
      </c>
      <c r="D39" s="3">
        <v>60008000</v>
      </c>
      <c r="E39" s="3">
        <v>57627000</v>
      </c>
      <c r="F39" s="4">
        <v>57387000</v>
      </c>
    </row>
    <row r="40" spans="2:6" s="33" customFormat="1" ht="90" x14ac:dyDescent="0.2">
      <c r="B40" s="1" t="s">
        <v>217</v>
      </c>
      <c r="C40" s="2" t="s">
        <v>46</v>
      </c>
      <c r="D40" s="3">
        <f>D41</f>
        <v>-6536000</v>
      </c>
      <c r="E40" s="3">
        <f t="shared" ref="E40:F40" si="10">E41</f>
        <v>-6257000</v>
      </c>
      <c r="F40" s="3">
        <f t="shared" si="10"/>
        <v>-6736000</v>
      </c>
    </row>
    <row r="41" spans="2:6" s="33" customFormat="1" ht="150" x14ac:dyDescent="0.2">
      <c r="B41" s="1" t="s">
        <v>218</v>
      </c>
      <c r="C41" s="2" t="s">
        <v>47</v>
      </c>
      <c r="D41" s="3">
        <v>-6536000</v>
      </c>
      <c r="E41" s="3">
        <v>-6257000</v>
      </c>
      <c r="F41" s="4">
        <v>-6736000</v>
      </c>
    </row>
    <row r="42" spans="2:6" s="33" customFormat="1" ht="14.25" x14ac:dyDescent="0.2">
      <c r="B42" s="18" t="s">
        <v>233</v>
      </c>
      <c r="C42" s="19" t="s">
        <v>6</v>
      </c>
      <c r="D42" s="20">
        <f>D43+D50+D53+D56</f>
        <v>161297000</v>
      </c>
      <c r="E42" s="20">
        <f t="shared" ref="E42:F42" si="11">E43+E50+E53+E56</f>
        <v>167674000</v>
      </c>
      <c r="F42" s="20">
        <f t="shared" si="11"/>
        <v>176009000</v>
      </c>
    </row>
    <row r="43" spans="2:6" s="33" customFormat="1" ht="28.5" x14ac:dyDescent="0.2">
      <c r="B43" s="21" t="s">
        <v>234</v>
      </c>
      <c r="C43" s="22" t="s">
        <v>7</v>
      </c>
      <c r="D43" s="23">
        <f>D44+D47</f>
        <v>125455000</v>
      </c>
      <c r="E43" s="23">
        <f t="shared" ref="E43:F43" si="12">E44+E47</f>
        <v>132982000</v>
      </c>
      <c r="F43" s="23">
        <f t="shared" si="12"/>
        <v>139632000</v>
      </c>
    </row>
    <row r="44" spans="2:6" s="33" customFormat="1" ht="45" x14ac:dyDescent="0.2">
      <c r="B44" s="1" t="s">
        <v>235</v>
      </c>
      <c r="C44" s="2" t="s">
        <v>48</v>
      </c>
      <c r="D44" s="3">
        <f>D45</f>
        <v>105122000</v>
      </c>
      <c r="E44" s="3">
        <f t="shared" ref="E44:F45" si="13">E45</f>
        <v>111429000</v>
      </c>
      <c r="F44" s="3">
        <f t="shared" si="13"/>
        <v>117000000</v>
      </c>
    </row>
    <row r="45" spans="2:6" s="33" customFormat="1" ht="45" x14ac:dyDescent="0.2">
      <c r="B45" s="1" t="s">
        <v>236</v>
      </c>
      <c r="C45" s="2" t="s">
        <v>48</v>
      </c>
      <c r="D45" s="3">
        <f>D46</f>
        <v>105122000</v>
      </c>
      <c r="E45" s="3">
        <f t="shared" si="13"/>
        <v>111429000</v>
      </c>
      <c r="F45" s="3">
        <f t="shared" si="13"/>
        <v>117000000</v>
      </c>
    </row>
    <row r="46" spans="2:6" s="33" customFormat="1" ht="75" x14ac:dyDescent="0.2">
      <c r="B46" s="1" t="s">
        <v>237</v>
      </c>
      <c r="C46" s="2" t="s">
        <v>49</v>
      </c>
      <c r="D46" s="3">
        <v>105122000</v>
      </c>
      <c r="E46" s="3">
        <v>111429000</v>
      </c>
      <c r="F46" s="4">
        <v>117000000</v>
      </c>
    </row>
    <row r="47" spans="2:6" s="33" customFormat="1" ht="45" x14ac:dyDescent="0.2">
      <c r="B47" s="1" t="s">
        <v>238</v>
      </c>
      <c r="C47" s="2" t="s">
        <v>50</v>
      </c>
      <c r="D47" s="3">
        <f>D48</f>
        <v>20333000</v>
      </c>
      <c r="E47" s="3">
        <f t="shared" ref="E47:F48" si="14">E48</f>
        <v>21553000</v>
      </c>
      <c r="F47" s="3">
        <f t="shared" si="14"/>
        <v>22632000</v>
      </c>
    </row>
    <row r="48" spans="2:6" s="33" customFormat="1" ht="75" x14ac:dyDescent="0.2">
      <c r="B48" s="1" t="s">
        <v>239</v>
      </c>
      <c r="C48" s="2" t="s">
        <v>51</v>
      </c>
      <c r="D48" s="3">
        <f>D49</f>
        <v>20333000</v>
      </c>
      <c r="E48" s="3">
        <f t="shared" si="14"/>
        <v>21553000</v>
      </c>
      <c r="F48" s="3">
        <f t="shared" si="14"/>
        <v>22632000</v>
      </c>
    </row>
    <row r="49" spans="2:6" s="33" customFormat="1" ht="120" x14ac:dyDescent="0.2">
      <c r="B49" s="1" t="s">
        <v>240</v>
      </c>
      <c r="C49" s="2" t="s">
        <v>52</v>
      </c>
      <c r="D49" s="3">
        <v>20333000</v>
      </c>
      <c r="E49" s="3">
        <v>21553000</v>
      </c>
      <c r="F49" s="4">
        <v>22632000</v>
      </c>
    </row>
    <row r="50" spans="2:6" s="33" customFormat="1" ht="28.5" x14ac:dyDescent="0.2">
      <c r="B50" s="21" t="s">
        <v>241</v>
      </c>
      <c r="C50" s="22" t="s">
        <v>8</v>
      </c>
      <c r="D50" s="23">
        <f>D51</f>
        <v>7258000</v>
      </c>
      <c r="E50" s="23">
        <f t="shared" ref="E50:F51" si="15">E51</f>
        <v>0</v>
      </c>
      <c r="F50" s="23">
        <f t="shared" si="15"/>
        <v>0</v>
      </c>
    </row>
    <row r="51" spans="2:6" s="33" customFormat="1" ht="30" x14ac:dyDescent="0.2">
      <c r="B51" s="1" t="s">
        <v>242</v>
      </c>
      <c r="C51" s="2" t="s">
        <v>8</v>
      </c>
      <c r="D51" s="3">
        <f>D52</f>
        <v>7258000</v>
      </c>
      <c r="E51" s="3">
        <f t="shared" si="15"/>
        <v>0</v>
      </c>
      <c r="F51" s="3">
        <f t="shared" si="15"/>
        <v>0</v>
      </c>
    </row>
    <row r="52" spans="2:6" s="33" customFormat="1" ht="75" x14ac:dyDescent="0.2">
      <c r="B52" s="1" t="s">
        <v>243</v>
      </c>
      <c r="C52" s="2" t="s">
        <v>53</v>
      </c>
      <c r="D52" s="3">
        <v>7258000</v>
      </c>
      <c r="E52" s="3"/>
      <c r="F52" s="4"/>
    </row>
    <row r="53" spans="2:6" s="33" customFormat="1" ht="14.25" x14ac:dyDescent="0.2">
      <c r="B53" s="21" t="s">
        <v>244</v>
      </c>
      <c r="C53" s="22" t="s">
        <v>9</v>
      </c>
      <c r="D53" s="23">
        <f>D54</f>
        <v>0</v>
      </c>
      <c r="E53" s="23">
        <f t="shared" ref="E53:F54" si="16">E54</f>
        <v>1000000</v>
      </c>
      <c r="F53" s="23">
        <f t="shared" si="16"/>
        <v>1000000</v>
      </c>
    </row>
    <row r="54" spans="2:6" s="33" customFormat="1" ht="15" x14ac:dyDescent="0.2">
      <c r="B54" s="1" t="s">
        <v>245</v>
      </c>
      <c r="C54" s="2" t="s">
        <v>9</v>
      </c>
      <c r="D54" s="3">
        <f>D55</f>
        <v>0</v>
      </c>
      <c r="E54" s="3">
        <f t="shared" si="16"/>
        <v>1000000</v>
      </c>
      <c r="F54" s="3">
        <f t="shared" si="16"/>
        <v>1000000</v>
      </c>
    </row>
    <row r="55" spans="2:6" s="33" customFormat="1" ht="60" x14ac:dyDescent="0.2">
      <c r="B55" s="1" t="s">
        <v>246</v>
      </c>
      <c r="C55" s="2" t="s">
        <v>54</v>
      </c>
      <c r="D55" s="3"/>
      <c r="E55" s="3">
        <v>1000000</v>
      </c>
      <c r="F55" s="4">
        <v>1000000</v>
      </c>
    </row>
    <row r="56" spans="2:6" s="33" customFormat="1" ht="28.5" x14ac:dyDescent="0.2">
      <c r="B56" s="21" t="s">
        <v>247</v>
      </c>
      <c r="C56" s="22" t="s">
        <v>55</v>
      </c>
      <c r="D56" s="23">
        <f>D57</f>
        <v>28584000</v>
      </c>
      <c r="E56" s="23">
        <f t="shared" ref="E56:F57" si="17">E57</f>
        <v>33692000</v>
      </c>
      <c r="F56" s="23">
        <f t="shared" si="17"/>
        <v>35377000</v>
      </c>
    </row>
    <row r="57" spans="2:6" s="33" customFormat="1" ht="45" x14ac:dyDescent="0.2">
      <c r="B57" s="1" t="s">
        <v>248</v>
      </c>
      <c r="C57" s="2" t="s">
        <v>56</v>
      </c>
      <c r="D57" s="3">
        <f>D58</f>
        <v>28584000</v>
      </c>
      <c r="E57" s="3">
        <f t="shared" si="17"/>
        <v>33692000</v>
      </c>
      <c r="F57" s="3">
        <f t="shared" si="17"/>
        <v>35377000</v>
      </c>
    </row>
    <row r="58" spans="2:6" s="33" customFormat="1" ht="90" x14ac:dyDescent="0.2">
      <c r="B58" s="1" t="s">
        <v>249</v>
      </c>
      <c r="C58" s="2" t="s">
        <v>57</v>
      </c>
      <c r="D58" s="3">
        <f>31196000-2612000</f>
        <v>28584000</v>
      </c>
      <c r="E58" s="3">
        <v>33692000</v>
      </c>
      <c r="F58" s="4">
        <v>35377000</v>
      </c>
    </row>
    <row r="59" spans="2:6" s="33" customFormat="1" ht="14.25" x14ac:dyDescent="0.2">
      <c r="B59" s="18" t="s">
        <v>250</v>
      </c>
      <c r="C59" s="19" t="s">
        <v>10</v>
      </c>
      <c r="D59" s="20">
        <f>D60+D63</f>
        <v>570322000</v>
      </c>
      <c r="E59" s="20">
        <f t="shared" ref="E59:F59" si="18">E60+E63</f>
        <v>588125000</v>
      </c>
      <c r="F59" s="20">
        <f t="shared" si="18"/>
        <v>601660000</v>
      </c>
    </row>
    <row r="60" spans="2:6" s="33" customFormat="1" ht="14.25" x14ac:dyDescent="0.2">
      <c r="B60" s="21" t="s">
        <v>251</v>
      </c>
      <c r="C60" s="22" t="s">
        <v>58</v>
      </c>
      <c r="D60" s="23">
        <f>D61</f>
        <v>67520000</v>
      </c>
      <c r="E60" s="23">
        <f t="shared" ref="E60:F61" si="19">E61</f>
        <v>70896000</v>
      </c>
      <c r="F60" s="23">
        <f t="shared" si="19"/>
        <v>74440000</v>
      </c>
    </row>
    <row r="61" spans="2:6" s="33" customFormat="1" ht="60" x14ac:dyDescent="0.2">
      <c r="B61" s="1" t="s">
        <v>252</v>
      </c>
      <c r="C61" s="2" t="s">
        <v>11</v>
      </c>
      <c r="D61" s="3">
        <f>D62</f>
        <v>67520000</v>
      </c>
      <c r="E61" s="3">
        <f t="shared" si="19"/>
        <v>70896000</v>
      </c>
      <c r="F61" s="3">
        <f t="shared" si="19"/>
        <v>74440000</v>
      </c>
    </row>
    <row r="62" spans="2:6" s="33" customFormat="1" ht="90" x14ac:dyDescent="0.2">
      <c r="B62" s="1" t="s">
        <v>253</v>
      </c>
      <c r="C62" s="2" t="s">
        <v>59</v>
      </c>
      <c r="D62" s="3">
        <v>67520000</v>
      </c>
      <c r="E62" s="3">
        <v>70896000</v>
      </c>
      <c r="F62" s="4">
        <v>74440000</v>
      </c>
    </row>
    <row r="63" spans="2:6" s="33" customFormat="1" ht="14.25" x14ac:dyDescent="0.2">
      <c r="B63" s="21" t="s">
        <v>254</v>
      </c>
      <c r="C63" s="22" t="s">
        <v>12</v>
      </c>
      <c r="D63" s="23">
        <f>D64+D67</f>
        <v>502802000</v>
      </c>
      <c r="E63" s="23">
        <f t="shared" ref="E63:F63" si="20">E64+E67</f>
        <v>517229000</v>
      </c>
      <c r="F63" s="23">
        <f t="shared" si="20"/>
        <v>527220000</v>
      </c>
    </row>
    <row r="64" spans="2:6" s="33" customFormat="1" ht="15" x14ac:dyDescent="0.2">
      <c r="B64" s="1" t="s">
        <v>255</v>
      </c>
      <c r="C64" s="2" t="s">
        <v>60</v>
      </c>
      <c r="D64" s="3">
        <f>D65</f>
        <v>351408000</v>
      </c>
      <c r="E64" s="3">
        <f t="shared" ref="E64:F65" si="21">E65</f>
        <v>353723000</v>
      </c>
      <c r="F64" s="3">
        <f t="shared" si="21"/>
        <v>357174000</v>
      </c>
    </row>
    <row r="65" spans="2:6" s="33" customFormat="1" ht="45" x14ac:dyDescent="0.2">
      <c r="B65" s="1" t="s">
        <v>256</v>
      </c>
      <c r="C65" s="2" t="s">
        <v>61</v>
      </c>
      <c r="D65" s="3">
        <f>D66</f>
        <v>351408000</v>
      </c>
      <c r="E65" s="3">
        <f t="shared" si="21"/>
        <v>353723000</v>
      </c>
      <c r="F65" s="3">
        <f t="shared" si="21"/>
        <v>357174000</v>
      </c>
    </row>
    <row r="66" spans="2:6" s="33" customFormat="1" ht="75" x14ac:dyDescent="0.2">
      <c r="B66" s="1" t="s">
        <v>257</v>
      </c>
      <c r="C66" s="2" t="s">
        <v>62</v>
      </c>
      <c r="D66" s="3">
        <v>351408000</v>
      </c>
      <c r="E66" s="3">
        <v>353723000</v>
      </c>
      <c r="F66" s="4">
        <v>357174000</v>
      </c>
    </row>
    <row r="67" spans="2:6" s="33" customFormat="1" ht="15" x14ac:dyDescent="0.2">
      <c r="B67" s="1" t="s">
        <v>258</v>
      </c>
      <c r="C67" s="2" t="s">
        <v>63</v>
      </c>
      <c r="D67" s="3">
        <f>D68</f>
        <v>151394000</v>
      </c>
      <c r="E67" s="3">
        <f t="shared" ref="E67:F68" si="22">E68</f>
        <v>163506000</v>
      </c>
      <c r="F67" s="3">
        <f t="shared" si="22"/>
        <v>170046000</v>
      </c>
    </row>
    <row r="68" spans="2:6" s="33" customFormat="1" ht="45" x14ac:dyDescent="0.2">
      <c r="B68" s="1" t="s">
        <v>259</v>
      </c>
      <c r="C68" s="2" t="s">
        <v>64</v>
      </c>
      <c r="D68" s="3">
        <f>D69</f>
        <v>151394000</v>
      </c>
      <c r="E68" s="3">
        <f t="shared" si="22"/>
        <v>163506000</v>
      </c>
      <c r="F68" s="3">
        <f t="shared" si="22"/>
        <v>170046000</v>
      </c>
    </row>
    <row r="69" spans="2:6" s="33" customFormat="1" ht="75" x14ac:dyDescent="0.2">
      <c r="B69" s="1" t="s">
        <v>260</v>
      </c>
      <c r="C69" s="2" t="s">
        <v>65</v>
      </c>
      <c r="D69" s="3">
        <v>151394000</v>
      </c>
      <c r="E69" s="3">
        <v>163506000</v>
      </c>
      <c r="F69" s="4">
        <v>170046000</v>
      </c>
    </row>
    <row r="70" spans="2:6" s="33" customFormat="1" ht="14.25" x14ac:dyDescent="0.2">
      <c r="B70" s="18" t="s">
        <v>261</v>
      </c>
      <c r="C70" s="19" t="s">
        <v>13</v>
      </c>
      <c r="D70" s="20">
        <f>D71+D74</f>
        <v>14515000</v>
      </c>
      <c r="E70" s="20">
        <f t="shared" ref="E70:F70" si="23">E71+E74</f>
        <v>15950000</v>
      </c>
      <c r="F70" s="20">
        <f t="shared" si="23"/>
        <v>16745000</v>
      </c>
    </row>
    <row r="71" spans="2:6" s="33" customFormat="1" ht="42.75" x14ac:dyDescent="0.2">
      <c r="B71" s="21" t="s">
        <v>262</v>
      </c>
      <c r="C71" s="22" t="s">
        <v>66</v>
      </c>
      <c r="D71" s="23">
        <f>D72</f>
        <v>14455000</v>
      </c>
      <c r="E71" s="23">
        <f t="shared" ref="E71:F72" si="24">E72</f>
        <v>15900000</v>
      </c>
      <c r="F71" s="23">
        <f t="shared" si="24"/>
        <v>16695000</v>
      </c>
    </row>
    <row r="72" spans="2:6" s="33" customFormat="1" ht="60" x14ac:dyDescent="0.2">
      <c r="B72" s="1" t="s">
        <v>263</v>
      </c>
      <c r="C72" s="2" t="s">
        <v>67</v>
      </c>
      <c r="D72" s="3">
        <f>D73</f>
        <v>14455000</v>
      </c>
      <c r="E72" s="3">
        <f t="shared" si="24"/>
        <v>15900000</v>
      </c>
      <c r="F72" s="3">
        <f t="shared" si="24"/>
        <v>16695000</v>
      </c>
    </row>
    <row r="73" spans="2:6" s="33" customFormat="1" ht="78" customHeight="1" x14ac:dyDescent="0.2">
      <c r="B73" s="1" t="s">
        <v>332</v>
      </c>
      <c r="C73" s="2" t="s">
        <v>333</v>
      </c>
      <c r="D73" s="3">
        <v>14455000</v>
      </c>
      <c r="E73" s="3">
        <v>15900000</v>
      </c>
      <c r="F73" s="4">
        <v>16695000</v>
      </c>
    </row>
    <row r="74" spans="2:6" s="33" customFormat="1" ht="57" x14ac:dyDescent="0.2">
      <c r="B74" s="21" t="s">
        <v>264</v>
      </c>
      <c r="C74" s="22" t="s">
        <v>68</v>
      </c>
      <c r="D74" s="23">
        <f>D75</f>
        <v>60000</v>
      </c>
      <c r="E74" s="23">
        <f t="shared" ref="E74:F75" si="25">E75</f>
        <v>50000</v>
      </c>
      <c r="F74" s="23">
        <f t="shared" si="25"/>
        <v>50000</v>
      </c>
    </row>
    <row r="75" spans="2:6" s="33" customFormat="1" ht="30" x14ac:dyDescent="0.2">
      <c r="B75" s="1" t="s">
        <v>265</v>
      </c>
      <c r="C75" s="2" t="s">
        <v>14</v>
      </c>
      <c r="D75" s="3">
        <f>D76</f>
        <v>60000</v>
      </c>
      <c r="E75" s="3">
        <f t="shared" si="25"/>
        <v>50000</v>
      </c>
      <c r="F75" s="3">
        <f t="shared" si="25"/>
        <v>50000</v>
      </c>
    </row>
    <row r="76" spans="2:6" s="33" customFormat="1" ht="30" x14ac:dyDescent="0.2">
      <c r="B76" s="1" t="s">
        <v>266</v>
      </c>
      <c r="C76" s="2" t="s">
        <v>14</v>
      </c>
      <c r="D76" s="3">
        <v>60000</v>
      </c>
      <c r="E76" s="3">
        <v>50000</v>
      </c>
      <c r="F76" s="4">
        <v>50000</v>
      </c>
    </row>
    <row r="77" spans="2:6" s="33" customFormat="1" ht="57" x14ac:dyDescent="0.2">
      <c r="B77" s="18" t="s">
        <v>267</v>
      </c>
      <c r="C77" s="19" t="s">
        <v>15</v>
      </c>
      <c r="D77" s="20">
        <f>D78+D89+D92</f>
        <v>144720000</v>
      </c>
      <c r="E77" s="20">
        <f t="shared" ref="E77:F77" si="26">E78+E89+E92</f>
        <v>145535000</v>
      </c>
      <c r="F77" s="20">
        <f t="shared" si="26"/>
        <v>145835000</v>
      </c>
    </row>
    <row r="78" spans="2:6" s="33" customFormat="1" ht="128.25" x14ac:dyDescent="0.2">
      <c r="B78" s="21" t="s">
        <v>268</v>
      </c>
      <c r="C78" s="22" t="s">
        <v>69</v>
      </c>
      <c r="D78" s="23">
        <f>D79+D83+D85+D87</f>
        <v>124600000</v>
      </c>
      <c r="E78" s="23">
        <f t="shared" ref="E78:F78" si="27">E79+E83+E85+E87</f>
        <v>124600000</v>
      </c>
      <c r="F78" s="23">
        <f t="shared" si="27"/>
        <v>124600000</v>
      </c>
    </row>
    <row r="79" spans="2:6" s="33" customFormat="1" ht="75" x14ac:dyDescent="0.2">
      <c r="B79" s="1" t="s">
        <v>269</v>
      </c>
      <c r="C79" s="2" t="s">
        <v>70</v>
      </c>
      <c r="D79" s="3">
        <f>D80+D81+D82</f>
        <v>107100000</v>
      </c>
      <c r="E79" s="3">
        <f t="shared" ref="E79:F79" si="28">E80+E81+E82</f>
        <v>107100000</v>
      </c>
      <c r="F79" s="3">
        <f t="shared" si="28"/>
        <v>107100000</v>
      </c>
    </row>
    <row r="80" spans="2:6" s="33" customFormat="1" ht="105" x14ac:dyDescent="0.2">
      <c r="B80" s="1" t="s">
        <v>270</v>
      </c>
      <c r="C80" s="2" t="s">
        <v>71</v>
      </c>
      <c r="D80" s="3">
        <v>100000000</v>
      </c>
      <c r="E80" s="3">
        <v>100000000</v>
      </c>
      <c r="F80" s="3">
        <v>100000000</v>
      </c>
    </row>
    <row r="81" spans="2:6" s="33" customFormat="1" ht="75" x14ac:dyDescent="0.2">
      <c r="B81" s="1" t="s">
        <v>334</v>
      </c>
      <c r="C81" s="2" t="s">
        <v>335</v>
      </c>
      <c r="D81" s="3">
        <v>7000000</v>
      </c>
      <c r="E81" s="3">
        <v>7000000</v>
      </c>
      <c r="F81" s="3">
        <v>7000000</v>
      </c>
    </row>
    <row r="82" spans="2:6" s="33" customFormat="1" ht="75" x14ac:dyDescent="0.2">
      <c r="B82" s="1" t="s">
        <v>336</v>
      </c>
      <c r="C82" s="2" t="s">
        <v>337</v>
      </c>
      <c r="D82" s="3">
        <v>100000</v>
      </c>
      <c r="E82" s="3">
        <v>100000</v>
      </c>
      <c r="F82" s="3">
        <v>100000</v>
      </c>
    </row>
    <row r="83" spans="2:6" s="33" customFormat="1" ht="105" x14ac:dyDescent="0.2">
      <c r="B83" s="1" t="s">
        <v>271</v>
      </c>
      <c r="C83" s="2" t="s">
        <v>72</v>
      </c>
      <c r="D83" s="3">
        <f>D84</f>
        <v>6000000</v>
      </c>
      <c r="E83" s="3">
        <f>E84</f>
        <v>6000000</v>
      </c>
      <c r="F83" s="3">
        <f>F84</f>
        <v>6000000</v>
      </c>
    </row>
    <row r="84" spans="2:6" s="33" customFormat="1" ht="90" x14ac:dyDescent="0.2">
      <c r="B84" s="1" t="s">
        <v>272</v>
      </c>
      <c r="C84" s="2" t="s">
        <v>73</v>
      </c>
      <c r="D84" s="3">
        <v>6000000</v>
      </c>
      <c r="E84" s="3">
        <v>6000000</v>
      </c>
      <c r="F84" s="4">
        <v>6000000</v>
      </c>
    </row>
    <row r="85" spans="2:6" s="33" customFormat="1" ht="105" x14ac:dyDescent="0.2">
      <c r="B85" s="1" t="s">
        <v>273</v>
      </c>
      <c r="C85" s="2" t="s">
        <v>74</v>
      </c>
      <c r="D85" s="3">
        <f>D86</f>
        <v>500000</v>
      </c>
      <c r="E85" s="3">
        <f t="shared" ref="E85:F85" si="29">E86</f>
        <v>500000</v>
      </c>
      <c r="F85" s="3">
        <f t="shared" si="29"/>
        <v>500000</v>
      </c>
    </row>
    <row r="86" spans="2:6" s="33" customFormat="1" ht="90" x14ac:dyDescent="0.2">
      <c r="B86" s="1" t="s">
        <v>274</v>
      </c>
      <c r="C86" s="2" t="s">
        <v>75</v>
      </c>
      <c r="D86" s="3">
        <v>500000</v>
      </c>
      <c r="E86" s="3">
        <v>500000</v>
      </c>
      <c r="F86" s="4">
        <v>500000</v>
      </c>
    </row>
    <row r="87" spans="2:6" s="33" customFormat="1" ht="60" x14ac:dyDescent="0.2">
      <c r="B87" s="1" t="s">
        <v>275</v>
      </c>
      <c r="C87" s="2" t="s">
        <v>76</v>
      </c>
      <c r="D87" s="3">
        <f>D88</f>
        <v>11000000</v>
      </c>
      <c r="E87" s="3">
        <f t="shared" ref="E87:F87" si="30">E88</f>
        <v>11000000</v>
      </c>
      <c r="F87" s="3">
        <f t="shared" si="30"/>
        <v>11000000</v>
      </c>
    </row>
    <row r="88" spans="2:6" s="33" customFormat="1" ht="45" x14ac:dyDescent="0.2">
      <c r="B88" s="1" t="s">
        <v>276</v>
      </c>
      <c r="C88" s="2" t="s">
        <v>16</v>
      </c>
      <c r="D88" s="3">
        <v>11000000</v>
      </c>
      <c r="E88" s="3">
        <v>11000000</v>
      </c>
      <c r="F88" s="4">
        <v>11000000</v>
      </c>
    </row>
    <row r="89" spans="2:6" s="33" customFormat="1" ht="57" x14ac:dyDescent="0.2">
      <c r="B89" s="21" t="s">
        <v>277</v>
      </c>
      <c r="C89" s="22" t="s">
        <v>77</v>
      </c>
      <c r="D89" s="23">
        <f>D90</f>
        <v>50000</v>
      </c>
      <c r="E89" s="23">
        <f t="shared" ref="E89:F90" si="31">E90</f>
        <v>50000</v>
      </c>
      <c r="F89" s="23">
        <f t="shared" si="31"/>
        <v>50000</v>
      </c>
    </row>
    <row r="90" spans="2:6" s="33" customFormat="1" ht="60" x14ac:dyDescent="0.2">
      <c r="B90" s="1" t="s">
        <v>278</v>
      </c>
      <c r="C90" s="2" t="s">
        <v>78</v>
      </c>
      <c r="D90" s="3">
        <f>D91</f>
        <v>50000</v>
      </c>
      <c r="E90" s="3">
        <f t="shared" si="31"/>
        <v>50000</v>
      </c>
      <c r="F90" s="3">
        <f t="shared" si="31"/>
        <v>50000</v>
      </c>
    </row>
    <row r="91" spans="2:6" s="33" customFormat="1" ht="150" x14ac:dyDescent="0.2">
      <c r="B91" s="1" t="s">
        <v>279</v>
      </c>
      <c r="C91" s="2" t="s">
        <v>79</v>
      </c>
      <c r="D91" s="3">
        <v>50000</v>
      </c>
      <c r="E91" s="3">
        <v>50000</v>
      </c>
      <c r="F91" s="4">
        <v>50000</v>
      </c>
    </row>
    <row r="92" spans="2:6" s="33" customFormat="1" ht="114" x14ac:dyDescent="0.2">
      <c r="B92" s="21" t="s">
        <v>280</v>
      </c>
      <c r="C92" s="22" t="s">
        <v>80</v>
      </c>
      <c r="D92" s="23">
        <f>D93+D96</f>
        <v>20070000</v>
      </c>
      <c r="E92" s="23">
        <f t="shared" ref="E92:F92" si="32">E93+E96</f>
        <v>20885000</v>
      </c>
      <c r="F92" s="23">
        <f t="shared" si="32"/>
        <v>21185000</v>
      </c>
    </row>
    <row r="93" spans="2:6" s="33" customFormat="1" ht="90" x14ac:dyDescent="0.2">
      <c r="B93" s="1" t="s">
        <v>281</v>
      </c>
      <c r="C93" s="2" t="s">
        <v>81</v>
      </c>
      <c r="D93" s="3">
        <f>D94</f>
        <v>15185000</v>
      </c>
      <c r="E93" s="3">
        <f t="shared" ref="E93:F94" si="33">E94</f>
        <v>15185000</v>
      </c>
      <c r="F93" s="3">
        <f t="shared" si="33"/>
        <v>15185000</v>
      </c>
    </row>
    <row r="94" spans="2:6" s="33" customFormat="1" ht="90" x14ac:dyDescent="0.2">
      <c r="B94" s="1" t="s">
        <v>282</v>
      </c>
      <c r="C94" s="2" t="s">
        <v>82</v>
      </c>
      <c r="D94" s="3">
        <f>D95</f>
        <v>15185000</v>
      </c>
      <c r="E94" s="3">
        <f t="shared" si="33"/>
        <v>15185000</v>
      </c>
      <c r="F94" s="3">
        <f t="shared" si="33"/>
        <v>15185000</v>
      </c>
    </row>
    <row r="95" spans="2:6" s="33" customFormat="1" ht="15" x14ac:dyDescent="0.2">
      <c r="B95" s="1" t="s">
        <v>283</v>
      </c>
      <c r="C95" s="2" t="s">
        <v>83</v>
      </c>
      <c r="D95" s="3">
        <v>15185000</v>
      </c>
      <c r="E95" s="3">
        <v>15185000</v>
      </c>
      <c r="F95" s="4">
        <v>15185000</v>
      </c>
    </row>
    <row r="96" spans="2:6" s="33" customFormat="1" ht="135" x14ac:dyDescent="0.2">
      <c r="B96" s="1" t="s">
        <v>284</v>
      </c>
      <c r="C96" s="2" t="s">
        <v>158</v>
      </c>
      <c r="D96" s="3">
        <f>D97</f>
        <v>4885000</v>
      </c>
      <c r="E96" s="3">
        <f t="shared" ref="E96:F96" si="34">E97</f>
        <v>5700000</v>
      </c>
      <c r="F96" s="3">
        <f t="shared" si="34"/>
        <v>6000000</v>
      </c>
    </row>
    <row r="97" spans="2:6" s="33" customFormat="1" ht="120" x14ac:dyDescent="0.2">
      <c r="B97" s="1" t="s">
        <v>285</v>
      </c>
      <c r="C97" s="2" t="s">
        <v>159</v>
      </c>
      <c r="D97" s="3">
        <f>D98+D99</f>
        <v>4885000</v>
      </c>
      <c r="E97" s="3">
        <f t="shared" ref="E97:F97" si="35">E98+E99</f>
        <v>5700000</v>
      </c>
      <c r="F97" s="3">
        <f t="shared" si="35"/>
        <v>6000000</v>
      </c>
    </row>
    <row r="98" spans="2:6" s="33" customFormat="1" ht="105" x14ac:dyDescent="0.2">
      <c r="B98" s="1" t="s">
        <v>286</v>
      </c>
      <c r="C98" s="2" t="s">
        <v>161</v>
      </c>
      <c r="D98" s="3">
        <v>2400000</v>
      </c>
      <c r="E98" s="3">
        <v>2700000</v>
      </c>
      <c r="F98" s="4">
        <v>3000000</v>
      </c>
    </row>
    <row r="99" spans="2:6" s="33" customFormat="1" ht="105" x14ac:dyDescent="0.2">
      <c r="B99" s="1" t="s">
        <v>287</v>
      </c>
      <c r="C99" s="2" t="s">
        <v>160</v>
      </c>
      <c r="D99" s="3">
        <v>2485000</v>
      </c>
      <c r="E99" s="3">
        <v>3000000</v>
      </c>
      <c r="F99" s="4">
        <v>3000000</v>
      </c>
    </row>
    <row r="100" spans="2:6" s="33" customFormat="1" ht="28.5" x14ac:dyDescent="0.2">
      <c r="B100" s="18" t="s">
        <v>288</v>
      </c>
      <c r="C100" s="19" t="s">
        <v>17</v>
      </c>
      <c r="D100" s="20">
        <f>D101</f>
        <v>1686000</v>
      </c>
      <c r="E100" s="20">
        <f t="shared" ref="E100:F100" si="36">E101</f>
        <v>1740000</v>
      </c>
      <c r="F100" s="20">
        <f t="shared" si="36"/>
        <v>1795000</v>
      </c>
    </row>
    <row r="101" spans="2:6" s="33" customFormat="1" ht="28.5" x14ac:dyDescent="0.2">
      <c r="B101" s="21" t="s">
        <v>289</v>
      </c>
      <c r="C101" s="22" t="s">
        <v>18</v>
      </c>
      <c r="D101" s="23">
        <f>D102+D104+D106</f>
        <v>1686000</v>
      </c>
      <c r="E101" s="23">
        <f t="shared" ref="E101:F101" si="37">E102+E104+E106</f>
        <v>1740000</v>
      </c>
      <c r="F101" s="23">
        <f t="shared" si="37"/>
        <v>1795000</v>
      </c>
    </row>
    <row r="102" spans="2:6" s="33" customFormat="1" ht="30" x14ac:dyDescent="0.2">
      <c r="B102" s="1" t="s">
        <v>290</v>
      </c>
      <c r="C102" s="2" t="s">
        <v>84</v>
      </c>
      <c r="D102" s="3">
        <f>D103</f>
        <v>321000</v>
      </c>
      <c r="E102" s="3">
        <f t="shared" ref="E102:F102" si="38">E103</f>
        <v>331000</v>
      </c>
      <c r="F102" s="3">
        <f t="shared" si="38"/>
        <v>342000</v>
      </c>
    </row>
    <row r="103" spans="2:6" s="33" customFormat="1" ht="75" x14ac:dyDescent="0.2">
      <c r="B103" s="1" t="s">
        <v>291</v>
      </c>
      <c r="C103" s="2" t="s">
        <v>85</v>
      </c>
      <c r="D103" s="3">
        <v>321000</v>
      </c>
      <c r="E103" s="3">
        <v>331000</v>
      </c>
      <c r="F103" s="4">
        <v>342000</v>
      </c>
    </row>
    <row r="104" spans="2:6" s="33" customFormat="1" ht="30" x14ac:dyDescent="0.2">
      <c r="B104" s="1" t="s">
        <v>292</v>
      </c>
      <c r="C104" s="2" t="s">
        <v>86</v>
      </c>
      <c r="D104" s="3">
        <f>D105</f>
        <v>607000</v>
      </c>
      <c r="E104" s="3">
        <f t="shared" ref="E104:F104" si="39">E105</f>
        <v>626000</v>
      </c>
      <c r="F104" s="3">
        <f t="shared" si="39"/>
        <v>646000</v>
      </c>
    </row>
    <row r="105" spans="2:6" s="33" customFormat="1" ht="75" x14ac:dyDescent="0.2">
      <c r="B105" s="1" t="s">
        <v>293</v>
      </c>
      <c r="C105" s="2" t="s">
        <v>87</v>
      </c>
      <c r="D105" s="3">
        <v>607000</v>
      </c>
      <c r="E105" s="3">
        <v>626000</v>
      </c>
      <c r="F105" s="4">
        <v>646000</v>
      </c>
    </row>
    <row r="106" spans="2:6" s="33" customFormat="1" ht="30" x14ac:dyDescent="0.2">
      <c r="B106" s="1" t="s">
        <v>219</v>
      </c>
      <c r="C106" s="2" t="s">
        <v>88</v>
      </c>
      <c r="D106" s="3">
        <f>D107+D109</f>
        <v>758000</v>
      </c>
      <c r="E106" s="3">
        <f t="shared" ref="E106:F106" si="40">E107+E109</f>
        <v>783000</v>
      </c>
      <c r="F106" s="3">
        <f t="shared" si="40"/>
        <v>807000</v>
      </c>
    </row>
    <row r="107" spans="2:6" s="33" customFormat="1" ht="15" x14ac:dyDescent="0.2">
      <c r="B107" s="1" t="s">
        <v>220</v>
      </c>
      <c r="C107" s="2" t="s">
        <v>89</v>
      </c>
      <c r="D107" s="3">
        <f>D108</f>
        <v>758000</v>
      </c>
      <c r="E107" s="3">
        <f t="shared" ref="E107:F107" si="41">E108</f>
        <v>783000</v>
      </c>
      <c r="F107" s="3">
        <f t="shared" si="41"/>
        <v>807000</v>
      </c>
    </row>
    <row r="108" spans="2:6" s="33" customFormat="1" ht="60" x14ac:dyDescent="0.2">
      <c r="B108" s="1" t="s">
        <v>221</v>
      </c>
      <c r="C108" s="2" t="s">
        <v>90</v>
      </c>
      <c r="D108" s="3">
        <v>758000</v>
      </c>
      <c r="E108" s="3">
        <v>783000</v>
      </c>
      <c r="F108" s="4">
        <v>807000</v>
      </c>
    </row>
    <row r="109" spans="2:6" s="33" customFormat="1" ht="30" x14ac:dyDescent="0.2">
      <c r="B109" s="1" t="s">
        <v>222</v>
      </c>
      <c r="C109" s="2" t="s">
        <v>91</v>
      </c>
      <c r="D109" s="3">
        <f>D110</f>
        <v>0</v>
      </c>
      <c r="E109" s="3">
        <f t="shared" ref="E109:F109" si="42">E110</f>
        <v>0</v>
      </c>
      <c r="F109" s="3">
        <f t="shared" si="42"/>
        <v>0</v>
      </c>
    </row>
    <row r="110" spans="2:6" s="33" customFormat="1" ht="75" x14ac:dyDescent="0.2">
      <c r="B110" s="1" t="s">
        <v>223</v>
      </c>
      <c r="C110" s="2" t="s">
        <v>92</v>
      </c>
      <c r="D110" s="3">
        <v>0</v>
      </c>
      <c r="E110" s="3">
        <v>0</v>
      </c>
      <c r="F110" s="4">
        <v>0</v>
      </c>
    </row>
    <row r="111" spans="2:6" s="33" customFormat="1" ht="42.75" x14ac:dyDescent="0.2">
      <c r="B111" s="18" t="s">
        <v>224</v>
      </c>
      <c r="C111" s="19" t="s">
        <v>93</v>
      </c>
      <c r="D111" s="20">
        <f>D112+D115</f>
        <v>3120000</v>
      </c>
      <c r="E111" s="20">
        <f t="shared" ref="E111:F111" si="43">E112+E115</f>
        <v>3121000</v>
      </c>
      <c r="F111" s="20">
        <f t="shared" si="43"/>
        <v>3122000</v>
      </c>
    </row>
    <row r="112" spans="2:6" s="33" customFormat="1" ht="14.25" x14ac:dyDescent="0.2">
      <c r="B112" s="21" t="s">
        <v>294</v>
      </c>
      <c r="C112" s="22" t="s">
        <v>94</v>
      </c>
      <c r="D112" s="23">
        <f>D113</f>
        <v>3100000</v>
      </c>
      <c r="E112" s="23">
        <f t="shared" ref="E112:F113" si="44">E113</f>
        <v>3100000</v>
      </c>
      <c r="F112" s="23">
        <f t="shared" si="44"/>
        <v>3100000</v>
      </c>
    </row>
    <row r="113" spans="2:6" s="33" customFormat="1" ht="15" x14ac:dyDescent="0.2">
      <c r="B113" s="1" t="s">
        <v>295</v>
      </c>
      <c r="C113" s="2" t="s">
        <v>95</v>
      </c>
      <c r="D113" s="3">
        <f>D114</f>
        <v>3100000</v>
      </c>
      <c r="E113" s="3">
        <f t="shared" si="44"/>
        <v>3100000</v>
      </c>
      <c r="F113" s="3">
        <f t="shared" si="44"/>
        <v>3100000</v>
      </c>
    </row>
    <row r="114" spans="2:6" s="33" customFormat="1" ht="45" x14ac:dyDescent="0.2">
      <c r="B114" s="1" t="s">
        <v>296</v>
      </c>
      <c r="C114" s="2" t="s">
        <v>19</v>
      </c>
      <c r="D114" s="3">
        <v>3100000</v>
      </c>
      <c r="E114" s="3">
        <v>3100000</v>
      </c>
      <c r="F114" s="4">
        <v>3100000</v>
      </c>
    </row>
    <row r="115" spans="2:6" s="33" customFormat="1" ht="14.25" x14ac:dyDescent="0.2">
      <c r="B115" s="21" t="s">
        <v>297</v>
      </c>
      <c r="C115" s="22" t="s">
        <v>96</v>
      </c>
      <c r="D115" s="23">
        <f>D116+D118</f>
        <v>20000</v>
      </c>
      <c r="E115" s="23">
        <f t="shared" ref="E115:F115" si="45">E116+E118</f>
        <v>21000</v>
      </c>
      <c r="F115" s="23">
        <f t="shared" si="45"/>
        <v>22000</v>
      </c>
    </row>
    <row r="116" spans="2:6" s="33" customFormat="1" ht="45" x14ac:dyDescent="0.2">
      <c r="B116" s="1" t="s">
        <v>298</v>
      </c>
      <c r="C116" s="2" t="s">
        <v>97</v>
      </c>
      <c r="D116" s="3">
        <f>D117</f>
        <v>20000</v>
      </c>
      <c r="E116" s="3">
        <f t="shared" ref="E116:F116" si="46">E117</f>
        <v>21000</v>
      </c>
      <c r="F116" s="3">
        <f t="shared" si="46"/>
        <v>22000</v>
      </c>
    </row>
    <row r="117" spans="2:6" s="33" customFormat="1" ht="45" x14ac:dyDescent="0.2">
      <c r="B117" s="1" t="s">
        <v>299</v>
      </c>
      <c r="C117" s="2" t="s">
        <v>20</v>
      </c>
      <c r="D117" s="3">
        <v>20000</v>
      </c>
      <c r="E117" s="3">
        <v>21000</v>
      </c>
      <c r="F117" s="4">
        <v>22000</v>
      </c>
    </row>
    <row r="118" spans="2:6" s="33" customFormat="1" ht="15" x14ac:dyDescent="0.2">
      <c r="B118" s="1" t="s">
        <v>300</v>
      </c>
      <c r="C118" s="2" t="s">
        <v>144</v>
      </c>
      <c r="D118" s="3">
        <f>D119</f>
        <v>0</v>
      </c>
      <c r="E118" s="3">
        <f t="shared" ref="E118:F118" si="47">E119</f>
        <v>0</v>
      </c>
      <c r="F118" s="3">
        <f t="shared" si="47"/>
        <v>0</v>
      </c>
    </row>
    <row r="119" spans="2:6" s="33" customFormat="1" ht="30" x14ac:dyDescent="0.2">
      <c r="B119" s="1" t="s">
        <v>301</v>
      </c>
      <c r="C119" s="2" t="s">
        <v>145</v>
      </c>
      <c r="D119" s="3"/>
      <c r="E119" s="3"/>
      <c r="F119" s="4"/>
    </row>
    <row r="120" spans="2:6" s="33" customFormat="1" ht="28.5" x14ac:dyDescent="0.2">
      <c r="B120" s="18" t="s">
        <v>302</v>
      </c>
      <c r="C120" s="19" t="s">
        <v>21</v>
      </c>
      <c r="D120" s="20">
        <f>D121+D124+D129</f>
        <v>23048000</v>
      </c>
      <c r="E120" s="20">
        <f t="shared" ref="E120:F120" si="48">E121+E124+E129</f>
        <v>22692000</v>
      </c>
      <c r="F120" s="20">
        <f t="shared" si="48"/>
        <v>22060000</v>
      </c>
    </row>
    <row r="121" spans="2:6" s="33" customFormat="1" ht="114" x14ac:dyDescent="0.2">
      <c r="B121" s="21" t="s">
        <v>303</v>
      </c>
      <c r="C121" s="22" t="s">
        <v>98</v>
      </c>
      <c r="D121" s="23">
        <f>D122</f>
        <v>2048000</v>
      </c>
      <c r="E121" s="23">
        <f t="shared" ref="E121:F122" si="49">E122</f>
        <v>1692000</v>
      </c>
      <c r="F121" s="23">
        <f t="shared" si="49"/>
        <v>1060000</v>
      </c>
    </row>
    <row r="122" spans="2:6" s="33" customFormat="1" ht="120" x14ac:dyDescent="0.2">
      <c r="B122" s="1" t="s">
        <v>304</v>
      </c>
      <c r="C122" s="2" t="s">
        <v>99</v>
      </c>
      <c r="D122" s="3">
        <f>D123</f>
        <v>2048000</v>
      </c>
      <c r="E122" s="3">
        <f t="shared" si="49"/>
        <v>1692000</v>
      </c>
      <c r="F122" s="3">
        <f t="shared" si="49"/>
        <v>1060000</v>
      </c>
    </row>
    <row r="123" spans="2:6" s="33" customFormat="1" ht="120" x14ac:dyDescent="0.2">
      <c r="B123" s="1" t="s">
        <v>305</v>
      </c>
      <c r="C123" s="2" t="s">
        <v>22</v>
      </c>
      <c r="D123" s="3">
        <v>2048000</v>
      </c>
      <c r="E123" s="3">
        <v>1692000</v>
      </c>
      <c r="F123" s="4">
        <v>1060000</v>
      </c>
    </row>
    <row r="124" spans="2:6" s="33" customFormat="1" ht="42.75" x14ac:dyDescent="0.2">
      <c r="B124" s="21" t="s">
        <v>306</v>
      </c>
      <c r="C124" s="22" t="s">
        <v>100</v>
      </c>
      <c r="D124" s="23">
        <f>D125+D127</f>
        <v>16000000</v>
      </c>
      <c r="E124" s="23">
        <f t="shared" ref="E124:F124" si="50">E125+E127</f>
        <v>16000000</v>
      </c>
      <c r="F124" s="23">
        <f t="shared" si="50"/>
        <v>16000000</v>
      </c>
    </row>
    <row r="125" spans="2:6" s="33" customFormat="1" ht="45" x14ac:dyDescent="0.2">
      <c r="B125" s="1" t="s">
        <v>307</v>
      </c>
      <c r="C125" s="2" t="s">
        <v>101</v>
      </c>
      <c r="D125" s="3">
        <f>D126</f>
        <v>13000000</v>
      </c>
      <c r="E125" s="3">
        <f t="shared" ref="E125:F125" si="51">E126</f>
        <v>13000000</v>
      </c>
      <c r="F125" s="3">
        <f t="shared" si="51"/>
        <v>13000000</v>
      </c>
    </row>
    <row r="126" spans="2:6" s="33" customFormat="1" ht="60" x14ac:dyDescent="0.2">
      <c r="B126" s="1" t="s">
        <v>308</v>
      </c>
      <c r="C126" s="2" t="s">
        <v>102</v>
      </c>
      <c r="D126" s="3">
        <v>13000000</v>
      </c>
      <c r="E126" s="3">
        <v>13000000</v>
      </c>
      <c r="F126" s="3">
        <v>13000000</v>
      </c>
    </row>
    <row r="127" spans="2:6" s="33" customFormat="1" ht="60" x14ac:dyDescent="0.2">
      <c r="B127" s="1" t="s">
        <v>309</v>
      </c>
      <c r="C127" s="2" t="s">
        <v>103</v>
      </c>
      <c r="D127" s="3">
        <f>D128</f>
        <v>3000000</v>
      </c>
      <c r="E127" s="3">
        <f t="shared" ref="E127:F127" si="52">E128</f>
        <v>3000000</v>
      </c>
      <c r="F127" s="3">
        <f t="shared" si="52"/>
        <v>3000000</v>
      </c>
    </row>
    <row r="128" spans="2:6" s="33" customFormat="1" ht="75" x14ac:dyDescent="0.2">
      <c r="B128" s="1" t="s">
        <v>310</v>
      </c>
      <c r="C128" s="2" t="s">
        <v>104</v>
      </c>
      <c r="D128" s="3">
        <v>3000000</v>
      </c>
      <c r="E128" s="3">
        <v>3000000</v>
      </c>
      <c r="F128" s="4">
        <v>3000000</v>
      </c>
    </row>
    <row r="129" spans="1:6" s="33" customFormat="1" ht="99.75" x14ac:dyDescent="0.2">
      <c r="B129" s="21" t="s">
        <v>311</v>
      </c>
      <c r="C129" s="22" t="s">
        <v>105</v>
      </c>
      <c r="D129" s="23">
        <f>D130</f>
        <v>5000000</v>
      </c>
      <c r="E129" s="23">
        <f t="shared" ref="E129:F130" si="53">E130</f>
        <v>5000000</v>
      </c>
      <c r="F129" s="23">
        <f t="shared" si="53"/>
        <v>5000000</v>
      </c>
    </row>
    <row r="130" spans="1:6" s="33" customFormat="1" ht="90" x14ac:dyDescent="0.2">
      <c r="B130" s="1" t="s">
        <v>312</v>
      </c>
      <c r="C130" s="2" t="s">
        <v>106</v>
      </c>
      <c r="D130" s="3">
        <f>D131</f>
        <v>5000000</v>
      </c>
      <c r="E130" s="3">
        <f t="shared" si="53"/>
        <v>5000000</v>
      </c>
      <c r="F130" s="3">
        <f t="shared" si="53"/>
        <v>5000000</v>
      </c>
    </row>
    <row r="131" spans="1:6" s="33" customFormat="1" ht="105" x14ac:dyDescent="0.2">
      <c r="B131" s="1" t="s">
        <v>313</v>
      </c>
      <c r="C131" s="2" t="s">
        <v>107</v>
      </c>
      <c r="D131" s="3">
        <v>5000000</v>
      </c>
      <c r="E131" s="3">
        <v>5000000</v>
      </c>
      <c r="F131" s="4">
        <v>5000000</v>
      </c>
    </row>
    <row r="132" spans="1:6" s="33" customFormat="1" ht="28.5" x14ac:dyDescent="0.2">
      <c r="B132" s="18" t="s">
        <v>314</v>
      </c>
      <c r="C132" s="19" t="s">
        <v>150</v>
      </c>
      <c r="D132" s="20">
        <f>D133+D134+D135</f>
        <v>23630000</v>
      </c>
      <c r="E132" s="20">
        <f t="shared" ref="E132:F132" si="54">E133+E134+E135</f>
        <v>500000</v>
      </c>
      <c r="F132" s="20">
        <f t="shared" si="54"/>
        <v>500000</v>
      </c>
    </row>
    <row r="133" spans="1:6" s="33" customFormat="1" ht="105" x14ac:dyDescent="0.2">
      <c r="B133" s="1" t="s">
        <v>315</v>
      </c>
      <c r="C133" s="2" t="s">
        <v>162</v>
      </c>
      <c r="D133" s="3">
        <v>200000</v>
      </c>
      <c r="E133" s="3">
        <v>200000</v>
      </c>
      <c r="F133" s="3">
        <v>200000</v>
      </c>
    </row>
    <row r="134" spans="1:6" s="33" customFormat="1" ht="60" x14ac:dyDescent="0.2">
      <c r="B134" s="1" t="s">
        <v>316</v>
      </c>
      <c r="C134" s="2" t="s">
        <v>163</v>
      </c>
      <c r="D134" s="3">
        <v>300000</v>
      </c>
      <c r="E134" s="3">
        <v>300000</v>
      </c>
      <c r="F134" s="3">
        <v>300000</v>
      </c>
    </row>
    <row r="135" spans="1:6" s="33" customFormat="1" ht="90" x14ac:dyDescent="0.2">
      <c r="B135" s="1" t="s">
        <v>317</v>
      </c>
      <c r="C135" s="2" t="s">
        <v>151</v>
      </c>
      <c r="D135" s="3">
        <f>20382000+748000+2000000</f>
        <v>23130000</v>
      </c>
      <c r="E135" s="3">
        <v>0</v>
      </c>
      <c r="F135" s="3">
        <v>0</v>
      </c>
    </row>
    <row r="136" spans="1:6" s="33" customFormat="1" ht="14.25" x14ac:dyDescent="0.2">
      <c r="B136" s="18" t="s">
        <v>318</v>
      </c>
      <c r="C136" s="19" t="s">
        <v>23</v>
      </c>
      <c r="D136" s="20">
        <f>D137</f>
        <v>0</v>
      </c>
      <c r="E136" s="20">
        <f t="shared" ref="E136:F137" si="55">E137</f>
        <v>0</v>
      </c>
      <c r="F136" s="20">
        <f t="shared" si="55"/>
        <v>0</v>
      </c>
    </row>
    <row r="137" spans="1:6" s="33" customFormat="1" ht="14.25" x14ac:dyDescent="0.2">
      <c r="B137" s="21" t="s">
        <v>319</v>
      </c>
      <c r="C137" s="22" t="s">
        <v>108</v>
      </c>
      <c r="D137" s="23">
        <f>D138</f>
        <v>0</v>
      </c>
      <c r="E137" s="23">
        <f t="shared" si="55"/>
        <v>0</v>
      </c>
      <c r="F137" s="23">
        <f t="shared" si="55"/>
        <v>0</v>
      </c>
    </row>
    <row r="138" spans="1:6" s="33" customFormat="1" ht="30" x14ac:dyDescent="0.2">
      <c r="B138" s="1" t="s">
        <v>320</v>
      </c>
      <c r="C138" s="2" t="s">
        <v>109</v>
      </c>
      <c r="D138" s="3">
        <f>D139</f>
        <v>0</v>
      </c>
      <c r="E138" s="3">
        <f>E139</f>
        <v>0</v>
      </c>
      <c r="F138" s="3">
        <f>F139</f>
        <v>0</v>
      </c>
    </row>
    <row r="139" spans="1:6" s="33" customFormat="1" ht="30" x14ac:dyDescent="0.2">
      <c r="B139" s="1" t="s">
        <v>321</v>
      </c>
      <c r="C139" s="2" t="s">
        <v>110</v>
      </c>
      <c r="D139" s="3">
        <v>0</v>
      </c>
      <c r="E139" s="3">
        <v>0</v>
      </c>
      <c r="F139" s="4">
        <v>0</v>
      </c>
    </row>
    <row r="140" spans="1:6" s="33" customFormat="1" ht="14.25" x14ac:dyDescent="0.2">
      <c r="B140" s="15" t="s">
        <v>322</v>
      </c>
      <c r="C140" s="16" t="s">
        <v>24</v>
      </c>
      <c r="D140" s="17">
        <f>D141</f>
        <v>2175812590.4000001</v>
      </c>
      <c r="E140" s="17">
        <f>E141</f>
        <v>1732222144.9099998</v>
      </c>
      <c r="F140" s="17">
        <f t="shared" ref="F140" si="56">F141</f>
        <v>1601752930</v>
      </c>
    </row>
    <row r="141" spans="1:6" s="33" customFormat="1" ht="42.75" x14ac:dyDescent="0.2">
      <c r="B141" s="21" t="s">
        <v>323</v>
      </c>
      <c r="C141" s="22" t="s">
        <v>111</v>
      </c>
      <c r="D141" s="23">
        <f>D142+D145+D172+D189</f>
        <v>2175812590.4000001</v>
      </c>
      <c r="E141" s="23">
        <f>E142+E145+E172+E189</f>
        <v>1732222144.9099998</v>
      </c>
      <c r="F141" s="23">
        <f>F142+F145+F172+F189</f>
        <v>1601752930</v>
      </c>
    </row>
    <row r="142" spans="1:6" ht="28.5" x14ac:dyDescent="0.2">
      <c r="A142" s="33"/>
      <c r="B142" s="18" t="s">
        <v>324</v>
      </c>
      <c r="C142" s="19" t="s">
        <v>112</v>
      </c>
      <c r="D142" s="20">
        <f>D143</f>
        <v>2017000</v>
      </c>
      <c r="E142" s="20">
        <f t="shared" ref="E142:F143" si="57">E143</f>
        <v>1784000</v>
      </c>
      <c r="F142" s="20">
        <f t="shared" si="57"/>
        <v>1781000</v>
      </c>
    </row>
    <row r="143" spans="1:6" ht="30" x14ac:dyDescent="0.2">
      <c r="A143" s="33"/>
      <c r="B143" s="1" t="s">
        <v>325</v>
      </c>
      <c r="C143" s="2" t="s">
        <v>113</v>
      </c>
      <c r="D143" s="3">
        <f>D144</f>
        <v>2017000</v>
      </c>
      <c r="E143" s="3">
        <f t="shared" si="57"/>
        <v>1784000</v>
      </c>
      <c r="F143" s="3">
        <f t="shared" si="57"/>
        <v>1781000</v>
      </c>
    </row>
    <row r="144" spans="1:6" ht="45" x14ac:dyDescent="0.2">
      <c r="B144" s="1" t="s">
        <v>326</v>
      </c>
      <c r="C144" s="2" t="s">
        <v>114</v>
      </c>
      <c r="D144" s="3">
        <f>1521000+496000</f>
        <v>2017000</v>
      </c>
      <c r="E144" s="3">
        <v>1784000</v>
      </c>
      <c r="F144" s="4">
        <v>1781000</v>
      </c>
    </row>
    <row r="145" spans="2:6" ht="42.75" x14ac:dyDescent="0.2">
      <c r="B145" s="18" t="s">
        <v>327</v>
      </c>
      <c r="C145" s="19" t="s">
        <v>117</v>
      </c>
      <c r="D145" s="35">
        <f>D146+D150+D152+D154+D158+D160+D162+D164+D166+D168+D170+D148+D156</f>
        <v>1003341590.4</v>
      </c>
      <c r="E145" s="35">
        <f>E146+E150+E152+E154+E158+E160+E162+E164+E166+E168+E170+E148+E156</f>
        <v>568312144.90999997</v>
      </c>
      <c r="F145" s="35">
        <f>F146+F150+F152+F154+F158+F160+F162+F164+F166+F168+F170+F148+F156</f>
        <v>443036930</v>
      </c>
    </row>
    <row r="146" spans="2:6" s="28" customFormat="1" ht="42.75" x14ac:dyDescent="0.2">
      <c r="B146" s="29" t="s">
        <v>328</v>
      </c>
      <c r="C146" s="30" t="s">
        <v>118</v>
      </c>
      <c r="D146" s="31">
        <f>D147</f>
        <v>457213890</v>
      </c>
      <c r="E146" s="31">
        <f t="shared" ref="E146:F146" si="58">E147</f>
        <v>0</v>
      </c>
      <c r="F146" s="31">
        <f t="shared" si="58"/>
        <v>0</v>
      </c>
    </row>
    <row r="147" spans="2:6" ht="45" x14ac:dyDescent="0.2">
      <c r="B147" s="1" t="s">
        <v>329</v>
      </c>
      <c r="C147" s="2" t="s">
        <v>119</v>
      </c>
      <c r="D147" s="3">
        <f>457213.89*1000</f>
        <v>457213890</v>
      </c>
      <c r="E147" s="3">
        <v>0</v>
      </c>
      <c r="F147" s="4">
        <v>0</v>
      </c>
    </row>
    <row r="148" spans="2:6" s="34" customFormat="1" ht="114" x14ac:dyDescent="0.2">
      <c r="B148" s="21" t="s">
        <v>338</v>
      </c>
      <c r="C148" s="22" t="s">
        <v>340</v>
      </c>
      <c r="D148" s="23">
        <f>D149</f>
        <v>46298180</v>
      </c>
      <c r="E148" s="23">
        <f t="shared" ref="E148:F148" si="59">E149</f>
        <v>43672000</v>
      </c>
      <c r="F148" s="23">
        <f t="shared" si="59"/>
        <v>45469000</v>
      </c>
    </row>
    <row r="149" spans="2:6" ht="120" x14ac:dyDescent="0.2">
      <c r="B149" s="1" t="s">
        <v>339</v>
      </c>
      <c r="C149" s="2" t="s">
        <v>341</v>
      </c>
      <c r="D149" s="3">
        <f>1274780+38926000+6097400</f>
        <v>46298180</v>
      </c>
      <c r="E149" s="3">
        <f>43672000</f>
        <v>43672000</v>
      </c>
      <c r="F149" s="4">
        <v>45469000</v>
      </c>
    </row>
    <row r="150" spans="2:6" s="28" customFormat="1" ht="128.25" x14ac:dyDescent="0.2">
      <c r="B150" s="29" t="s">
        <v>186</v>
      </c>
      <c r="C150" s="30" t="s">
        <v>342</v>
      </c>
      <c r="D150" s="31">
        <f>D151</f>
        <v>87449500.400000006</v>
      </c>
      <c r="E150" s="31">
        <f t="shared" ref="E150:F150" si="60">E151</f>
        <v>98517204.909999996</v>
      </c>
      <c r="F150" s="31">
        <f t="shared" si="60"/>
        <v>0</v>
      </c>
    </row>
    <row r="151" spans="2:6" ht="120" x14ac:dyDescent="0.2">
      <c r="B151" s="1" t="s">
        <v>187</v>
      </c>
      <c r="C151" s="2" t="s">
        <v>343</v>
      </c>
      <c r="D151" s="3">
        <f>(20233.43+64197.68)*1000+3018390.4</f>
        <v>87449500.400000006</v>
      </c>
      <c r="E151" s="3">
        <f>98517.21*1000-5.09</f>
        <v>98517204.909999996</v>
      </c>
      <c r="F151" s="4">
        <v>0</v>
      </c>
    </row>
    <row r="152" spans="2:6" s="28" customFormat="1" ht="66.75" customHeight="1" x14ac:dyDescent="0.2">
      <c r="B152" s="29" t="s">
        <v>178</v>
      </c>
      <c r="C152" s="30" t="s">
        <v>344</v>
      </c>
      <c r="D152" s="31">
        <f>D153</f>
        <v>79211000</v>
      </c>
      <c r="E152" s="31">
        <f t="shared" ref="E152:F152" si="61">E153</f>
        <v>0</v>
      </c>
      <c r="F152" s="31">
        <f t="shared" si="61"/>
        <v>0</v>
      </c>
    </row>
    <row r="153" spans="2:6" ht="68.25" customHeight="1" x14ac:dyDescent="0.2">
      <c r="B153" s="1" t="s">
        <v>179</v>
      </c>
      <c r="C153" s="2" t="s">
        <v>345</v>
      </c>
      <c r="D153" s="3">
        <f>79211*1000</f>
        <v>79211000</v>
      </c>
      <c r="E153" s="3">
        <v>0</v>
      </c>
      <c r="F153" s="3">
        <v>0</v>
      </c>
    </row>
    <row r="154" spans="2:6" s="28" customFormat="1" ht="111.75" customHeight="1" x14ac:dyDescent="0.2">
      <c r="B154" s="29" t="s">
        <v>170</v>
      </c>
      <c r="C154" s="30" t="s">
        <v>346</v>
      </c>
      <c r="D154" s="31">
        <f>D155</f>
        <v>4707000</v>
      </c>
      <c r="E154" s="31">
        <f t="shared" ref="E154:F154" si="62">E155</f>
        <v>4707000</v>
      </c>
      <c r="F154" s="31">
        <f t="shared" si="62"/>
        <v>6275000</v>
      </c>
    </row>
    <row r="155" spans="2:6" ht="105" x14ac:dyDescent="0.2">
      <c r="B155" s="24" t="s">
        <v>171</v>
      </c>
      <c r="C155" s="25" t="s">
        <v>347</v>
      </c>
      <c r="D155" s="26">
        <f>2026000+2681000</f>
        <v>4707000</v>
      </c>
      <c r="E155" s="26">
        <f>4025000+682000</f>
        <v>4707000</v>
      </c>
      <c r="F155" s="26">
        <v>6275000</v>
      </c>
    </row>
    <row r="156" spans="2:6" s="34" customFormat="1" ht="142.5" x14ac:dyDescent="0.2">
      <c r="B156" s="29" t="s">
        <v>348</v>
      </c>
      <c r="C156" s="30" t="s">
        <v>350</v>
      </c>
      <c r="D156" s="31">
        <f>D157</f>
        <v>13482060</v>
      </c>
      <c r="E156" s="31">
        <f t="shared" ref="E156:F156" si="63">E157</f>
        <v>17559940</v>
      </c>
      <c r="F156" s="31">
        <f t="shared" si="63"/>
        <v>0</v>
      </c>
    </row>
    <row r="157" spans="2:6" ht="135" x14ac:dyDescent="0.2">
      <c r="B157" s="24" t="s">
        <v>349</v>
      </c>
      <c r="C157" s="25" t="s">
        <v>351</v>
      </c>
      <c r="D157" s="26">
        <f>0+13482060</f>
        <v>13482060</v>
      </c>
      <c r="E157" s="26">
        <f>0+17559940</f>
        <v>17559940</v>
      </c>
      <c r="F157" s="26">
        <v>0</v>
      </c>
    </row>
    <row r="158" spans="2:6" s="28" customFormat="1" ht="71.25" hidden="1" x14ac:dyDescent="0.2">
      <c r="B158" s="29" t="s">
        <v>180</v>
      </c>
      <c r="C158" s="30" t="s">
        <v>182</v>
      </c>
      <c r="D158" s="31">
        <f>D159</f>
        <v>0</v>
      </c>
      <c r="E158" s="31">
        <f t="shared" ref="E158:F158" si="64">E159</f>
        <v>0</v>
      </c>
      <c r="F158" s="31">
        <f t="shared" si="64"/>
        <v>0</v>
      </c>
    </row>
    <row r="159" spans="2:6" ht="75" hidden="1" x14ac:dyDescent="0.2">
      <c r="B159" s="1" t="s">
        <v>181</v>
      </c>
      <c r="C159" s="2" t="s">
        <v>183</v>
      </c>
      <c r="D159" s="3">
        <v>0</v>
      </c>
      <c r="E159" s="3">
        <f>11913.14*1000-11913140</f>
        <v>0</v>
      </c>
      <c r="F159" s="4">
        <v>0</v>
      </c>
    </row>
    <row r="160" spans="2:6" s="28" customFormat="1" ht="85.5" x14ac:dyDescent="0.2">
      <c r="B160" s="29" t="s">
        <v>172</v>
      </c>
      <c r="C160" s="30" t="s">
        <v>152</v>
      </c>
      <c r="D160" s="31">
        <f>D161</f>
        <v>33199000</v>
      </c>
      <c r="E160" s="31">
        <f>E161</f>
        <v>35585000</v>
      </c>
      <c r="F160" s="32">
        <f>F161</f>
        <v>35630000</v>
      </c>
    </row>
    <row r="161" spans="2:6" ht="75" x14ac:dyDescent="0.2">
      <c r="B161" s="1" t="s">
        <v>173</v>
      </c>
      <c r="C161" s="2" t="s">
        <v>152</v>
      </c>
      <c r="D161" s="3">
        <f>33199*1000</f>
        <v>33199000</v>
      </c>
      <c r="E161" s="3">
        <f>35585*1000</f>
        <v>35585000</v>
      </c>
      <c r="F161" s="4">
        <f>31095000+4535000</f>
        <v>35630000</v>
      </c>
    </row>
    <row r="162" spans="2:6" s="28" customFormat="1" ht="42.75" x14ac:dyDescent="0.2">
      <c r="B162" s="29" t="s">
        <v>146</v>
      </c>
      <c r="C162" s="30" t="s">
        <v>147</v>
      </c>
      <c r="D162" s="31">
        <f>D163</f>
        <v>4990300</v>
      </c>
      <c r="E162" s="31">
        <f>E163</f>
        <v>2934000</v>
      </c>
      <c r="F162" s="31">
        <f>F163</f>
        <v>2669000</v>
      </c>
    </row>
    <row r="163" spans="2:6" ht="45" x14ac:dyDescent="0.2">
      <c r="B163" s="1" t="s">
        <v>148</v>
      </c>
      <c r="C163" s="2" t="s">
        <v>149</v>
      </c>
      <c r="D163" s="3">
        <f>5437.2*1000-446900</f>
        <v>4990300</v>
      </c>
      <c r="E163" s="3">
        <f>2934*1000-0</f>
        <v>2934000</v>
      </c>
      <c r="F163" s="4">
        <f>2669*1000</f>
        <v>2669000</v>
      </c>
    </row>
    <row r="164" spans="2:6" s="28" customFormat="1" ht="35.25" customHeight="1" x14ac:dyDescent="0.2">
      <c r="B164" s="29" t="s">
        <v>164</v>
      </c>
      <c r="C164" s="30" t="s">
        <v>165</v>
      </c>
      <c r="D164" s="31">
        <f>D165</f>
        <v>0</v>
      </c>
      <c r="E164" s="31">
        <f>E165</f>
        <v>7430000</v>
      </c>
      <c r="F164" s="32">
        <f>F165</f>
        <v>0</v>
      </c>
    </row>
    <row r="165" spans="2:6" ht="36.75" customHeight="1" x14ac:dyDescent="0.2">
      <c r="B165" s="1" t="s">
        <v>166</v>
      </c>
      <c r="C165" s="2" t="s">
        <v>167</v>
      </c>
      <c r="D165" s="3">
        <v>0</v>
      </c>
      <c r="E165" s="3">
        <v>7430000</v>
      </c>
      <c r="F165" s="4">
        <v>0</v>
      </c>
    </row>
    <row r="166" spans="2:6" s="28" customFormat="1" ht="42.75" x14ac:dyDescent="0.2">
      <c r="B166" s="29" t="s">
        <v>184</v>
      </c>
      <c r="C166" s="30" t="s">
        <v>120</v>
      </c>
      <c r="D166" s="31">
        <f>D167</f>
        <v>0</v>
      </c>
      <c r="E166" s="31">
        <f t="shared" ref="E166:F166" si="65">E167</f>
        <v>31800000</v>
      </c>
      <c r="F166" s="31">
        <f t="shared" si="65"/>
        <v>256269810</v>
      </c>
    </row>
    <row r="167" spans="2:6" ht="45" x14ac:dyDescent="0.2">
      <c r="B167" s="1" t="s">
        <v>185</v>
      </c>
      <c r="C167" s="2" t="s">
        <v>121</v>
      </c>
      <c r="D167" s="3">
        <v>0</v>
      </c>
      <c r="E167" s="3">
        <f>31800*1000</f>
        <v>31800000</v>
      </c>
      <c r="F167" s="4">
        <f>256269.81*1000</f>
        <v>256269810</v>
      </c>
    </row>
    <row r="168" spans="2:6" s="28" customFormat="1" ht="42.75" x14ac:dyDescent="0.2">
      <c r="B168" s="29" t="s">
        <v>175</v>
      </c>
      <c r="C168" s="30" t="s">
        <v>174</v>
      </c>
      <c r="D168" s="31">
        <f>D169</f>
        <v>2661150</v>
      </c>
      <c r="E168" s="31">
        <f t="shared" ref="E168:F168" si="66">E169</f>
        <v>0</v>
      </c>
      <c r="F168" s="31">
        <f t="shared" si="66"/>
        <v>0</v>
      </c>
    </row>
    <row r="169" spans="2:6" ht="45" x14ac:dyDescent="0.2">
      <c r="B169" s="1" t="s">
        <v>176</v>
      </c>
      <c r="C169" s="2" t="s">
        <v>177</v>
      </c>
      <c r="D169" s="3">
        <f>2661.15*1000</f>
        <v>2661150</v>
      </c>
      <c r="E169" s="3">
        <v>0</v>
      </c>
      <c r="F169" s="4">
        <v>0</v>
      </c>
    </row>
    <row r="170" spans="2:6" s="28" customFormat="1" ht="29.25" customHeight="1" x14ac:dyDescent="0.2">
      <c r="B170" s="29" t="s">
        <v>169</v>
      </c>
      <c r="C170" s="30" t="s">
        <v>122</v>
      </c>
      <c r="D170" s="31">
        <f>D171</f>
        <v>274129510</v>
      </c>
      <c r="E170" s="31">
        <f>E171</f>
        <v>326107000</v>
      </c>
      <c r="F170" s="31">
        <f t="shared" ref="F170" si="67">F171</f>
        <v>96724120</v>
      </c>
    </row>
    <row r="171" spans="2:6" ht="26.25" customHeight="1" x14ac:dyDescent="0.2">
      <c r="B171" s="1" t="s">
        <v>168</v>
      </c>
      <c r="C171" s="2" t="s">
        <v>123</v>
      </c>
      <c r="D171" s="3">
        <f>(0+0+1846+0+21547+0+3044+191.58+418+129250.75+67940+38926+6344.1+19000)*1000-38926000+24548080</f>
        <v>274129510</v>
      </c>
      <c r="E171" s="3">
        <f>(20058+0+1846+43855+19033+2498.5+3044+9540+199.25+418+10560+73935+53838+43672)*1000-43672000+85457050+1825200</f>
        <v>326107000</v>
      </c>
      <c r="F171" s="4">
        <f>(0+1680+1846+19033+2775.9+3044+207.22+418+53805+45469+4375+9540)*1000-45469000</f>
        <v>96724120</v>
      </c>
    </row>
    <row r="172" spans="2:6" ht="28.5" x14ac:dyDescent="0.2">
      <c r="B172" s="18" t="s">
        <v>330</v>
      </c>
      <c r="C172" s="19" t="s">
        <v>124</v>
      </c>
      <c r="D172" s="20">
        <f>D173+D175+D177+D179+D181+D183+D185+D187</f>
        <v>1143908000</v>
      </c>
      <c r="E172" s="20">
        <f t="shared" ref="E172:F172" si="68">E173+E175+E177+E179+E181+E183+E185+E187</f>
        <v>1160626000</v>
      </c>
      <c r="F172" s="20">
        <f t="shared" si="68"/>
        <v>1154935000</v>
      </c>
    </row>
    <row r="173" spans="2:6" s="28" customFormat="1" ht="57" x14ac:dyDescent="0.2">
      <c r="B173" s="29" t="s">
        <v>225</v>
      </c>
      <c r="C173" s="30" t="s">
        <v>125</v>
      </c>
      <c r="D173" s="31">
        <f>D174</f>
        <v>48201000</v>
      </c>
      <c r="E173" s="31">
        <f t="shared" ref="E173:F173" si="69">E174</f>
        <v>50306000</v>
      </c>
      <c r="F173" s="31">
        <f t="shared" si="69"/>
        <v>52000000</v>
      </c>
    </row>
    <row r="174" spans="2:6" ht="45" x14ac:dyDescent="0.2">
      <c r="B174" s="1" t="s">
        <v>193</v>
      </c>
      <c r="C174" s="2" t="s">
        <v>126</v>
      </c>
      <c r="D174" s="3">
        <f>(48201)*1000</f>
        <v>48201000</v>
      </c>
      <c r="E174" s="3">
        <f>50306*1000</f>
        <v>50306000</v>
      </c>
      <c r="F174" s="4">
        <f>52000*1000</f>
        <v>52000000</v>
      </c>
    </row>
    <row r="175" spans="2:6" s="28" customFormat="1" ht="42.75" x14ac:dyDescent="0.2">
      <c r="B175" s="29" t="s">
        <v>198</v>
      </c>
      <c r="C175" s="30" t="s">
        <v>127</v>
      </c>
      <c r="D175" s="31">
        <f>D176</f>
        <v>27905000</v>
      </c>
      <c r="E175" s="31">
        <f t="shared" ref="E175:F175" si="70">E176</f>
        <v>27865000</v>
      </c>
      <c r="F175" s="31">
        <f t="shared" si="70"/>
        <v>27868000</v>
      </c>
    </row>
    <row r="176" spans="2:6" ht="45" x14ac:dyDescent="0.2">
      <c r="B176" s="1" t="s">
        <v>199</v>
      </c>
      <c r="C176" s="2" t="s">
        <v>128</v>
      </c>
      <c r="D176" s="3">
        <f>(491+5760+2195+2346+662+956+1911+793+12791)*1000</f>
        <v>27905000</v>
      </c>
      <c r="E176" s="3">
        <f>(491+5720+2195+2346+662+956+1911+793+12791)*1000</f>
        <v>27865000</v>
      </c>
      <c r="F176" s="4">
        <f>(491+5723+2195+2346+662+956+1911+793+12791)*1000</f>
        <v>27868000</v>
      </c>
    </row>
    <row r="177" spans="2:6" s="28" customFormat="1" ht="85.5" x14ac:dyDescent="0.2">
      <c r="B177" s="29" t="s">
        <v>191</v>
      </c>
      <c r="C177" s="30" t="s">
        <v>129</v>
      </c>
      <c r="D177" s="31">
        <f>D178</f>
        <v>22949000</v>
      </c>
      <c r="E177" s="31">
        <f t="shared" ref="E177:F177" si="71">E178</f>
        <v>22949000</v>
      </c>
      <c r="F177" s="31">
        <f t="shared" si="71"/>
        <v>22949000</v>
      </c>
    </row>
    <row r="178" spans="2:6" ht="90" x14ac:dyDescent="0.2">
      <c r="B178" s="1" t="s">
        <v>192</v>
      </c>
      <c r="C178" s="2" t="s">
        <v>130</v>
      </c>
      <c r="D178" s="3">
        <f>(22949)*1000</f>
        <v>22949000</v>
      </c>
      <c r="E178" s="3">
        <f>(22949)*1000</f>
        <v>22949000</v>
      </c>
      <c r="F178" s="4">
        <f>(22949)*1000</f>
        <v>22949000</v>
      </c>
    </row>
    <row r="179" spans="2:6" s="28" customFormat="1" ht="85.5" x14ac:dyDescent="0.2">
      <c r="B179" s="29" t="s">
        <v>196</v>
      </c>
      <c r="C179" s="30" t="s">
        <v>131</v>
      </c>
      <c r="D179" s="31">
        <f>D180</f>
        <v>25271000</v>
      </c>
      <c r="E179" s="31">
        <f t="shared" ref="E179:F179" si="72">E180</f>
        <v>41353000</v>
      </c>
      <c r="F179" s="31">
        <f t="shared" si="72"/>
        <v>34461000</v>
      </c>
    </row>
    <row r="180" spans="2:6" ht="75" x14ac:dyDescent="0.2">
      <c r="B180" s="1" t="s">
        <v>197</v>
      </c>
      <c r="C180" s="2" t="s">
        <v>132</v>
      </c>
      <c r="D180" s="3">
        <v>25271000</v>
      </c>
      <c r="E180" s="3">
        <v>41353000</v>
      </c>
      <c r="F180" s="4">
        <f>34461000</f>
        <v>34461000</v>
      </c>
    </row>
    <row r="181" spans="2:6" s="28" customFormat="1" ht="42.75" x14ac:dyDescent="0.2">
      <c r="B181" s="29" t="s">
        <v>194</v>
      </c>
      <c r="C181" s="30" t="s">
        <v>133</v>
      </c>
      <c r="D181" s="31">
        <f>D182</f>
        <v>5146000</v>
      </c>
      <c r="E181" s="31">
        <f t="shared" ref="E181:F181" si="73">E182</f>
        <v>5146000</v>
      </c>
      <c r="F181" s="31">
        <f t="shared" si="73"/>
        <v>5146000</v>
      </c>
    </row>
    <row r="182" spans="2:6" ht="60" x14ac:dyDescent="0.2">
      <c r="B182" s="1" t="s">
        <v>195</v>
      </c>
      <c r="C182" s="2" t="s">
        <v>134</v>
      </c>
      <c r="D182" s="3">
        <f>5146*1000</f>
        <v>5146000</v>
      </c>
      <c r="E182" s="3">
        <f t="shared" ref="E182:F182" si="74">5146*1000</f>
        <v>5146000</v>
      </c>
      <c r="F182" s="3">
        <f t="shared" si="74"/>
        <v>5146000</v>
      </c>
    </row>
    <row r="183" spans="2:6" s="28" customFormat="1" ht="71.25" x14ac:dyDescent="0.2">
      <c r="B183" s="29" t="s">
        <v>200</v>
      </c>
      <c r="C183" s="30" t="s">
        <v>135</v>
      </c>
      <c r="D183" s="31">
        <f>D184</f>
        <v>1000</v>
      </c>
      <c r="E183" s="31">
        <f t="shared" ref="E183:F183" si="75">E184</f>
        <v>530000</v>
      </c>
      <c r="F183" s="31">
        <f t="shared" si="75"/>
        <v>34000</v>
      </c>
    </row>
    <row r="184" spans="2:6" ht="75" x14ac:dyDescent="0.2">
      <c r="B184" s="1" t="s">
        <v>201</v>
      </c>
      <c r="C184" s="2" t="s">
        <v>136</v>
      </c>
      <c r="D184" s="3">
        <f>1000</f>
        <v>1000</v>
      </c>
      <c r="E184" s="3">
        <v>530000</v>
      </c>
      <c r="F184" s="4">
        <v>34000</v>
      </c>
    </row>
    <row r="185" spans="2:6" s="28" customFormat="1" ht="42.75" x14ac:dyDescent="0.2">
      <c r="B185" s="29" t="s">
        <v>188</v>
      </c>
      <c r="C185" s="30" t="s">
        <v>137</v>
      </c>
      <c r="D185" s="31">
        <f>D186</f>
        <v>1958000</v>
      </c>
      <c r="E185" s="31">
        <f t="shared" ref="E185:F185" si="76">E186</f>
        <v>0</v>
      </c>
      <c r="F185" s="31">
        <f t="shared" si="76"/>
        <v>0</v>
      </c>
    </row>
    <row r="186" spans="2:6" ht="45" x14ac:dyDescent="0.2">
      <c r="B186" s="1" t="s">
        <v>189</v>
      </c>
      <c r="C186" s="2" t="s">
        <v>138</v>
      </c>
      <c r="D186" s="3">
        <f>1958*1000</f>
        <v>1958000</v>
      </c>
      <c r="E186" s="3">
        <v>0</v>
      </c>
      <c r="F186" s="4">
        <v>0</v>
      </c>
    </row>
    <row r="187" spans="2:6" s="28" customFormat="1" ht="14.25" x14ac:dyDescent="0.2">
      <c r="B187" s="29" t="s">
        <v>226</v>
      </c>
      <c r="C187" s="30" t="s">
        <v>139</v>
      </c>
      <c r="D187" s="31">
        <f>D188</f>
        <v>1012477000</v>
      </c>
      <c r="E187" s="31">
        <f t="shared" ref="E187:F187" si="77">E188</f>
        <v>1012477000</v>
      </c>
      <c r="F187" s="31">
        <f t="shared" si="77"/>
        <v>1012477000</v>
      </c>
    </row>
    <row r="188" spans="2:6" ht="15" x14ac:dyDescent="0.2">
      <c r="B188" s="1" t="s">
        <v>190</v>
      </c>
      <c r="C188" s="2" t="s">
        <v>140</v>
      </c>
      <c r="D188" s="3">
        <f>(676608+329376)*1000+6493000</f>
        <v>1012477000</v>
      </c>
      <c r="E188" s="3">
        <f>(676608+329376)*1000+6493000</f>
        <v>1012477000</v>
      </c>
      <c r="F188" s="4">
        <f>(676608+329376)*1000+5433000+1060000</f>
        <v>1012477000</v>
      </c>
    </row>
    <row r="189" spans="2:6" ht="14.25" x14ac:dyDescent="0.2">
      <c r="B189" s="18" t="s">
        <v>331</v>
      </c>
      <c r="C189" s="19" t="s">
        <v>141</v>
      </c>
      <c r="D189" s="20">
        <f t="shared" ref="D189" si="78">D190</f>
        <v>26546000</v>
      </c>
      <c r="E189" s="20">
        <f t="shared" ref="E189" si="79">E190</f>
        <v>1500000</v>
      </c>
      <c r="F189" s="20">
        <f t="shared" ref="F189" si="80">F190</f>
        <v>2000000</v>
      </c>
    </row>
    <row r="190" spans="2:6" ht="30" x14ac:dyDescent="0.2">
      <c r="B190" s="1" t="s">
        <v>227</v>
      </c>
      <c r="C190" s="2" t="s">
        <v>142</v>
      </c>
      <c r="D190" s="3">
        <f>D191</f>
        <v>26546000</v>
      </c>
      <c r="E190" s="3">
        <f t="shared" ref="E190:F190" si="81">E191</f>
        <v>1500000</v>
      </c>
      <c r="F190" s="3">
        <f t="shared" si="81"/>
        <v>2000000</v>
      </c>
    </row>
    <row r="191" spans="2:6" ht="30" x14ac:dyDescent="0.2">
      <c r="B191" s="1" t="s">
        <v>228</v>
      </c>
      <c r="C191" s="2" t="s">
        <v>143</v>
      </c>
      <c r="D191" s="3">
        <f>26275000+1000000-1229000+500000</f>
        <v>26546000</v>
      </c>
      <c r="E191" s="3">
        <f>(2000)*1000-500000</f>
        <v>1500000</v>
      </c>
      <c r="F191" s="4">
        <f>0+2000000</f>
        <v>2000000</v>
      </c>
    </row>
    <row r="192" spans="2:6" ht="14.25" x14ac:dyDescent="0.2">
      <c r="B192" s="41" t="s">
        <v>115</v>
      </c>
      <c r="C192" s="42"/>
      <c r="D192" s="36">
        <f>D21+D140</f>
        <v>4169668590.4000001</v>
      </c>
      <c r="E192" s="36">
        <f>E21+E140</f>
        <v>3674466144.9099998</v>
      </c>
      <c r="F192" s="36">
        <f>F21+F140</f>
        <v>3526255930</v>
      </c>
    </row>
  </sheetData>
  <mergeCells count="18">
    <mergeCell ref="C7:F7"/>
    <mergeCell ref="C8:F8"/>
    <mergeCell ref="C9:F9"/>
    <mergeCell ref="C10:F10"/>
    <mergeCell ref="C11:F11"/>
    <mergeCell ref="B192:C192"/>
    <mergeCell ref="B18:B19"/>
    <mergeCell ref="C18:C19"/>
    <mergeCell ref="C12:F12"/>
    <mergeCell ref="C13:F13"/>
    <mergeCell ref="D18:D19"/>
    <mergeCell ref="E18:F18"/>
    <mergeCell ref="B15:F15"/>
    <mergeCell ref="D1:F1"/>
    <mergeCell ref="D2:F2"/>
    <mergeCell ref="D3:F3"/>
    <mergeCell ref="D4:F4"/>
    <mergeCell ref="D5:F5"/>
  </mergeCells>
  <pageMargins left="0.59055118110236227" right="0.39370078740157483" top="0.31496062992125984" bottom="0.19685039370078741" header="0.23622047244094491" footer="0.11811023622047245"/>
  <pageSetup paperSize="9" scale="75" fitToHeight="11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№1_доходы 2021-2023 февраль  </vt:lpstr>
      <vt:lpstr>'№1_доходы 2021-2023 февраль  '!Заголовки_для_печати</vt:lpstr>
      <vt:lpstr>'№1_доходы 2021-2023 февраль  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Пользователь</cp:lastModifiedBy>
  <cp:lastPrinted>2021-02-10T12:12:08Z</cp:lastPrinted>
  <dcterms:created xsi:type="dcterms:W3CDTF">2017-11-15T18:44:11Z</dcterms:created>
  <dcterms:modified xsi:type="dcterms:W3CDTF">2021-02-10T13:47:37Z</dcterms:modified>
</cp:coreProperties>
</file>