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5"/>
  </bookViews>
  <sheets>
    <sheet name="1_доходы 2019  " sheetId="1" r:id="rId1"/>
  </sheets>
  <definedNames>
    <definedName name="_xlnm._FilterDatabase" localSheetId="0" hidden="1">'1_доходы 2019  '!$A$18:$C$141</definedName>
    <definedName name="_xlnm.Print_Titles" localSheetId="0">'1_доходы 2019  '!$17:$18</definedName>
    <definedName name="_xlnm.Print_Area" localSheetId="0">'1_доходы 2019  '!$A$1:$C$145</definedName>
  </definedNames>
  <calcPr calcId="125725"/>
</workbook>
</file>

<file path=xl/calcChain.xml><?xml version="1.0" encoding="utf-8"?>
<calcChain xmlns="http://schemas.openxmlformats.org/spreadsheetml/2006/main">
  <c r="C93" i="1"/>
  <c r="C111"/>
  <c r="C108"/>
  <c r="C98"/>
  <c r="C118" l="1"/>
  <c r="C139"/>
  <c r="C136"/>
  <c r="C135"/>
  <c r="C134"/>
  <c r="C120"/>
  <c r="C101"/>
  <c r="C109" l="1"/>
  <c r="C105"/>
  <c r="C100"/>
  <c r="C87" l="1"/>
  <c r="C92" l="1"/>
  <c r="C124" l="1"/>
  <c r="C137" l="1"/>
  <c r="C91"/>
  <c r="C106"/>
  <c r="C138"/>
  <c r="C84"/>
  <c r="C107" l="1"/>
  <c r="C123"/>
  <c r="C103" l="1"/>
  <c r="C122"/>
  <c r="C130"/>
  <c r="C129"/>
  <c r="C126"/>
  <c r="C125"/>
  <c r="C127"/>
  <c r="C83"/>
  <c r="C82" l="1"/>
  <c r="C47"/>
  <c r="C133" l="1"/>
  <c r="C117" s="1"/>
  <c r="C21"/>
  <c r="C20" s="1"/>
  <c r="C81"/>
  <c r="C80" s="1"/>
  <c r="C52"/>
  <c r="C51" s="1"/>
  <c r="C44"/>
  <c r="C41"/>
  <c r="C40"/>
  <c r="C119"/>
  <c r="C75"/>
  <c r="C54"/>
  <c r="C45"/>
  <c r="C35"/>
  <c r="C32"/>
  <c r="C27"/>
  <c r="C22"/>
  <c r="C38" l="1"/>
  <c r="C19" s="1"/>
  <c r="C79"/>
  <c r="C78" s="1"/>
  <c r="C140" l="1"/>
  <c r="C141" s="1"/>
</calcChain>
</file>

<file path=xl/sharedStrings.xml><?xml version="1.0" encoding="utf-8"?>
<sst xmlns="http://schemas.openxmlformats.org/spreadsheetml/2006/main" count="223" uniqueCount="214">
  <si>
    <t>к решению Совета депутатов</t>
  </si>
  <si>
    <t>Рузского городского округа</t>
  </si>
  <si>
    <t>Ед. измерения: тыс. рублей</t>
  </si>
  <si>
    <t>Код по бюджетной классификации</t>
  </si>
  <si>
    <t>Наименование группы, подгруппы, статьи</t>
  </si>
  <si>
    <t>Сумма</t>
  </si>
  <si>
    <t>000 1 00 00000 00 0000 000</t>
  </si>
  <si>
    <t xml:space="preserve"> Д О Х О Д 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</si>
  <si>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</si>
  <si>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</si>
  <si>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</si>
  <si>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</si>
  <si>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</si>
  <si>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</si>
  <si>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</si>
  <si>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в бюджет Московской области</t>
  </si>
  <si>
    <t>100 1 03 02240 01 0000 110</t>
  </si>
  <si>
    <t>Доходы от уплаты акцизов на моторные масла для дизельных и (или) карбюраторных (инжекторных ) двигателей, подлежащие распределению в бюджет Московской области</t>
  </si>
  <si>
    <t>100 1 03 02250 01 0000 110</t>
  </si>
  <si>
    <t>Доходы от уплаты акцизов на автомобильный бензин, производимый на территории Российской Федерации, подлежащие распределению в бюджет Московской области</t>
  </si>
  <si>
    <t>100 1 03 02260 01 0000 110</t>
  </si>
  <si>
    <t>Доходы от уплаты акцизов на прямогонный бензин, производимый на территории Российской Федерации, подлежащие распределению в бюджет Московской области</t>
  </si>
  <si>
    <t>000 1 05 00000 00 0000 000</t>
  </si>
  <si>
    <t>НАЛОГИ НА СОВОКУПНЫЙ ДОХОД</t>
  </si>
  <si>
    <t>182 1 05 01000 01 0000 110</t>
  </si>
  <si>
    <t>Налог, взимаемый в связи с применением упрощенной системы налогообложения</t>
  </si>
  <si>
    <t>182 1 05 02000 02 0000 110</t>
  </si>
  <si>
    <t>Единый налог на вмененный доход для отдельных видов деятельности</t>
  </si>
  <si>
    <t>182 1 05 03000 01 0000 110</t>
  </si>
  <si>
    <t>Единый сельскохозяйственный налог</t>
  </si>
  <si>
    <t>182 1 05 04000 02 0000 110</t>
  </si>
  <si>
    <t xml:space="preserve">Налог, взимаемый в связи с применением патентной системы налогообложения               </t>
  </si>
  <si>
    <t>000 1 06 00000 00 0000 000</t>
  </si>
  <si>
    <t>НАЛОГИ НА ИМУЩЕСТВО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</si>
  <si>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</si>
  <si>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</si>
  <si>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182 1 06 06000 00 0000 110</t>
  </si>
  <si>
    <t>Земельный налог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</si>
  <si>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</si>
  <si>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</si>
  <si>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</si>
  <si>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</si>
  <si>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>018 1 08 07150 01 1000 110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</si>
  <si>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</si>
  <si>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</si>
  <si>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</si>
  <si>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018 1 11 05012 04 0000 120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</si>
  <si>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</si>
  <si>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018 1 11 05024 04 0000 120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</si>
  <si>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</t>
  </si>
  <si>
    <t>018 1 11 05034 04 0000 120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</si>
  <si>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</t>
  </si>
  <si>
    <t>018 1 11 05074 04 0000 120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</si>
  <si>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</si>
  <si>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018 1 11 09044 04 0001 120</t>
  </si>
  <si>
    <t>Прочие поступления от использования имущества (плата по договорам за установку рекламных конструкций)</t>
  </si>
  <si>
    <t>018 1 11 09044 04 0002 120</t>
  </si>
  <si>
    <t>Прочие поступления от использования имущества (плата за наем муниципального жилья)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</si>
  <si>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</si>
  <si>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</si>
  <si>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</si>
  <si>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</si>
  <si>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</si>
  <si>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</si>
  <si>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018 1 13 01994 04 0000 130</t>
  </si>
  <si>
    <t>Прочие доходы от оказания платных услуг (работ) получателями средств бюджетов городских округов</t>
  </si>
  <si>
    <t>018 1 13 02064 04 0000 130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</si>
  <si>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</si>
  <si>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000 1 14 00000 00 0000 000</t>
  </si>
  <si>
    <t>ДОХОДЫ ОТ ПРОДАЖИ МАТЕРИАЛЬНЫХ И НЕМАТЕРИАЛЬНЫХ АКТИВОВ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</si>
  <si>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</si>
  <si>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</si>
  <si>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</si>
  <si>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государственная собственность на которые не разграничена или находящихся в муниципальной собственности</t>
  </si>
  <si>
    <t>000 1 16 00000 00 0000 000</t>
  </si>
  <si>
    <t>ШТРАФЫ, САНКЦИИ, ВОЗМЕЩЕНИЕ УЩЕРБА</t>
  </si>
  <si>
    <t>182 1 16 03010 01 0000 140</t>
  </si>
  <si>
    <r>
  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132, 133, 134, 135, 135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  <r>
      <rPr>
        <vertAlign val="superscript"/>
        <sz val="10"/>
        <rFont val="Times New Roman"/>
        <family val="1"/>
        <charset val="204"/>
      </rPr>
      <t xml:space="preserve"> </t>
    </r>
  </si>
  <si>
    <t>182 1 16 06000 01 0000 140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</si>
  <si>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</t>
  </si>
  <si>
    <t>188 1 16 08000 01 0000 140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</si>
  <si>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и табачной продукции</t>
  </si>
  <si>
    <t>Денежные взыскания (штрафы) за нарушение бюджетного законодательства</t>
  </si>
  <si>
    <t>188 1 16 30030 01 0000 140</t>
  </si>
  <si>
    <t>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</si>
  <si>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</si>
  <si>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810 1 16 33040 04 0000 140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</si>
  <si>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</t>
  </si>
  <si>
    <t>188 1 16 43000 01 0000 140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</si>
  <si>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</si>
  <si>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</si>
  <si>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000 1 17 00000 00 0000 000</t>
  </si>
  <si>
    <t>ПРОЧИЕ НЕНАЛОГОВЫЕ ДОХОДЫ</t>
  </si>
  <si>
    <t>000 1 17 05040 04 0001 180</t>
  </si>
  <si>
    <t>Прочие неналоговые доходы бюджетов городских округов (НТО)</t>
  </si>
  <si>
    <t>000 1 17 05040 04 0002 180</t>
  </si>
  <si>
    <t>Прочие неналоговые доходы бюджетов городских округов (порубочные билеты)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</si>
  <si>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</si>
  <si>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</si>
  <si>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</si>
  <si>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РФ</t>
  </si>
  <si>
    <t>Дотации бюджетам субъектов Российской Федерации и муниципальных образований</t>
  </si>
  <si>
    <t>Дотации бюджетам городских округов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</si>
  <si>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</si>
  <si>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</si>
  <si>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</si>
  <si>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</si>
  <si>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</si>
  <si>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субвенции бюджетам городских округов</t>
  </si>
  <si>
    <t>Иные межбюджетные трансферты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</si>
  <si>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</si>
  <si>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округов</t>
  </si>
  <si>
    <t>ИТОГО ДОХОДОВ С УЧЕТОМ БЕЗВОЗМЕЗДНЫХ ПОСТУПЛЕНИЙ</t>
  </si>
  <si>
    <t>ВСЕГО ДОХОДОВ</t>
  </si>
  <si>
    <t>"О бюджете Рузского городского округа на 2019 год</t>
  </si>
  <si>
    <t xml:space="preserve"> и на плановый период 2020 и 2021 годов"</t>
  </si>
  <si>
    <t>001 1 16 18040 04 0000 140</t>
  </si>
  <si>
    <t>016 1 16 18040 04 0000 140</t>
  </si>
  <si>
    <t>009 1 16 25010 01 0000 140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</si>
  <si>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</si>
  <si>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</si>
  <si>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006 1 16 25030 01 0000 140</t>
  </si>
  <si>
    <t>Денежные взыскания (штрафы) за нарушение законодательства в области охраны окружающей среды</t>
  </si>
  <si>
    <t>048 1 16 25050 01 0000 140</t>
  </si>
  <si>
    <t>081 1 16 25060 01 0000 140</t>
  </si>
  <si>
    <t>Денежные взыскания (штрафы) за нарушение земельного законодательства</t>
  </si>
  <si>
    <t>321 1 16 25060 01 0000 140</t>
  </si>
  <si>
    <t>001 1 16 32000 05 0000 140</t>
  </si>
  <si>
    <t>018 1 16 90040 04 0000 140</t>
  </si>
  <si>
    <t>026 1 16 90040 04 0000 140</t>
  </si>
  <si>
    <t>188 1 16 90040 04 0000 140</t>
  </si>
  <si>
    <t>817 1 16 90040 04 0000 140</t>
  </si>
  <si>
    <t>831 1 16 90040 04 0000 140</t>
  </si>
  <si>
    <t>Приложение № 1</t>
  </si>
  <si>
    <t>Поступление доходов в бюджет Рузского городского округа на 2019 год</t>
  </si>
  <si>
    <t>от   "19" декабря  2018 года №316/31</t>
  </si>
  <si>
    <t>000 2 02 10000 00 0000 150</t>
  </si>
  <si>
    <t>018 2 02 15001 04 0000 150</t>
  </si>
  <si>
    <t>000 2 02 20000 00 0000 150</t>
  </si>
  <si>
    <t>018 2 02 29999 04 0000 150</t>
  </si>
  <si>
    <t>000 2 02 30000 00 0000 150</t>
  </si>
  <si>
    <t>018 2 02 30022 04 0000 150</t>
  </si>
  <si>
    <t>000 2 02 30024 04 0000 150</t>
  </si>
  <si>
    <t>018 2 02 30029 04 0000 150</t>
  </si>
  <si>
    <t>018 2 02 35082 04 0000 150</t>
  </si>
  <si>
    <t>018 2 02 35118 04 0000 150</t>
  </si>
  <si>
    <t>018 2 02 39999 04 0000 150</t>
  </si>
  <si>
    <t>000 2 02 40000 00 0000 150</t>
  </si>
  <si>
    <t>018 2 02 45160 04 0000 150</t>
  </si>
  <si>
    <t>018 2 02 49999 04 0000 150</t>
  </si>
  <si>
    <t xml:space="preserve">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</si>
  <si>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</si>
  <si>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</si>
  <si>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</si>
  <si>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</si>
  <si>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городских округов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</si>
  <si>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</si>
  <si>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</si>
  <si>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 на обеспечение полноценным питанием беременных женщин, кормящих матерей, а также детей в возрасте до трех лет</t>
  </si>
  <si>
    <t xml:space="preserve">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</si>
  <si>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</si>
  <si>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на осуществление переданных государственных полномочий в соответствии с Законом Московской области № 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</si>
  <si>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 xml:space="preserve"> на осуществление государственных полномочий Московской области в области земельных отношений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</si>
  <si>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</si>
  <si>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</si>
  <si>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</si>
  <si>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 на мероприятия по организации отдыха детей в каникулярное время</t>
  </si>
  <si>
    <t xml:space="preserve"> на компенсацию оплаты основного долга по ипотечному жилищному кредиту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</si>
  <si>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</si>
  <si>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 xml:space="preserve">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</si>
  <si>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на софинансирование работ по капитальному ремонту и ремонту автомобильных дорог общего пользования местного значения</t>
  </si>
  <si>
    <t xml:space="preserve">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</si>
  <si>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 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</si>
  <si>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 xml:space="preserve">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</si>
  <si>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на ремонт подъездов в многоквартирных домах</t>
  </si>
  <si>
    <t xml:space="preserve"> на установку камер видеонаблюдения в подъездах многоквартирных домов</t>
  </si>
  <si>
    <t xml:space="preserve"> на приобретение техники для нужд благоустройства территорий муниципальных образований Московской области</t>
  </si>
  <si>
    <t xml:space="preserve">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</si>
  <si>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018 2 02 20077 04 0000 150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</si>
  <si>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</si>
  <si>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на капитальные вложения в общеобразовательные организации в целях обеспечения односменного режима обучения</t>
  </si>
  <si>
    <t xml:space="preserve"> на строительство (реконструкция) объектов культуры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</si>
  <si>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</si>
  <si>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018 2 02 25169 04 0000 150</t>
  </si>
  <si>
    <t>018 2 02 20302 04 0000 150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</si>
  <si>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</si>
  <si>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018 2 02 25187 04 0000 150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</si>
  <si>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</si>
  <si>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018 2 02 25497 04 0000 150</t>
  </si>
  <si>
    <t>Субсидии бюджетам городских округов на реализацию мероприятий по обеспечению жильем молодых семей</t>
  </si>
  <si>
    <t>018 2 02 25555 04 0000 150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</si>
  <si>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</si>
  <si>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 на предоставление доступа к электронным сервисам цифровой инфраструктуры в сфере жилищно-коммунального хозяйства</t>
  </si>
  <si>
    <t>Прочие доходы от компенсации затрат бюджетов городских округов</t>
  </si>
  <si>
    <t>018 1 13 02994 04 0000 130</t>
  </si>
  <si>
    <t>018 1 16 33040 04 0000 140</t>
  </si>
  <si>
    <t>Московской области</t>
  </si>
  <si>
    <t xml:space="preserve">Рузского городского округа </t>
  </si>
  <si>
    <t>на строительство и реконструкцию объектов коммунальной инфраструктуры</t>
  </si>
  <si>
    <t>на закупку оборудования для организаций дополнительного образования муниципальных образований Московской области- победителей областного конкурса на присвоение статуса Региональной инновационной площадки Московской области</t>
  </si>
  <si>
    <t>на обустройство и установку детских игровых площадок на территории  муниципальных образований Московской области</t>
  </si>
  <si>
    <t>на изготовление и установку стел</t>
  </si>
  <si>
    <t>018 2 02 20300 04 0000 151</t>
  </si>
  <si>
    <t>на комплексное благоустройство территорий муниципальных образований Московской области</t>
  </si>
  <si>
    <t>Субсидии бюджетам городских округов на обеспечение мероприятий по модернизации систем коммунальной инфраструктуры</t>
  </si>
  <si>
    <t>018 2 02 25242 04 0000 150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</si>
  <si>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</si>
  <si>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 xml:space="preserve">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</si>
  <si>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018 2 02 35120 04 0000 150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</si>
  <si>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</si>
  <si>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на устройство контейнерных площадок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</si>
  <si>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 </t>
  </si>
  <si>
    <t>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</si>
  <si>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от   "11"  декабря  2019 года №432/45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</si>
</sst>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00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10" fillId="15" borderId="9" applyNumberFormat="0" applyAlignment="0" applyProtection="0"/>
    <xf numFmtId="0" fontId="10" fillId="15" borderId="9" applyNumberFormat="0" applyAlignment="0" applyProtection="0"/>
    <xf numFmtId="0" fontId="10" fillId="15" borderId="9" applyNumberFormat="0" applyAlignment="0" applyProtection="0"/>
    <xf numFmtId="0" fontId="10" fillId="15" borderId="9" applyNumberFormat="0" applyAlignment="0" applyProtection="0"/>
    <xf numFmtId="0" fontId="10" fillId="15" borderId="9" applyNumberFormat="0" applyAlignment="0" applyProtection="0"/>
    <xf numFmtId="0" fontId="10" fillId="15" borderId="9" applyNumberFormat="0" applyAlignment="0" applyProtection="0"/>
    <xf numFmtId="0" fontId="11" fillId="28" borderId="10" applyNumberFormat="0" applyAlignment="0" applyProtection="0"/>
    <xf numFmtId="0" fontId="11" fillId="28" borderId="10" applyNumberFormat="0" applyAlignment="0" applyProtection="0"/>
    <xf numFmtId="0" fontId="11" fillId="28" borderId="10" applyNumberFormat="0" applyAlignment="0" applyProtection="0"/>
    <xf numFmtId="0" fontId="11" fillId="28" borderId="10" applyNumberFormat="0" applyAlignment="0" applyProtection="0"/>
    <xf numFmtId="0" fontId="11" fillId="28" borderId="10" applyNumberFormat="0" applyAlignment="0" applyProtection="0"/>
    <xf numFmtId="0" fontId="11" fillId="28" borderId="10" applyNumberFormat="0" applyAlignment="0" applyProtection="0"/>
    <xf numFmtId="0" fontId="12" fillId="28" borderId="9" applyNumberFormat="0" applyAlignment="0" applyProtection="0"/>
    <xf numFmtId="0" fontId="12" fillId="28" borderId="9" applyNumberFormat="0" applyAlignment="0" applyProtection="0"/>
    <xf numFmtId="0" fontId="12" fillId="28" borderId="9" applyNumberFormat="0" applyAlignment="0" applyProtection="0"/>
    <xf numFmtId="0" fontId="12" fillId="28" borderId="9" applyNumberFormat="0" applyAlignment="0" applyProtection="0"/>
    <xf numFmtId="0" fontId="12" fillId="28" borderId="9" applyNumberFormat="0" applyAlignment="0" applyProtection="0"/>
    <xf numFmtId="0" fontId="12" fillId="28" borderId="9" applyNumberFormat="0" applyAlignment="0" applyProtection="0"/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49" fontId="14" fillId="0" borderId="0">
      <alignment horizontal="righ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9" fillId="30" borderId="15" applyNumberFormat="0" applyAlignment="0" applyProtection="0"/>
    <xf numFmtId="0" fontId="19" fillId="30" borderId="15" applyNumberFormat="0" applyAlignment="0" applyProtection="0"/>
    <xf numFmtId="0" fontId="19" fillId="30" borderId="15" applyNumberFormat="0" applyAlignment="0" applyProtection="0"/>
    <xf numFmtId="0" fontId="19" fillId="30" borderId="15" applyNumberFormat="0" applyAlignment="0" applyProtection="0"/>
    <xf numFmtId="0" fontId="19" fillId="30" borderId="15" applyNumberFormat="0" applyAlignment="0" applyProtection="0"/>
    <xf numFmtId="0" fontId="19" fillId="30" borderId="15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3" fillId="0" borderId="0" applyProtection="0"/>
    <xf numFmtId="0" fontId="13" fillId="0" borderId="0" applyProtection="0"/>
    <xf numFmtId="0" fontId="2" fillId="0" borderId="0"/>
    <xf numFmtId="0" fontId="2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" fillId="0" borderId="0"/>
    <xf numFmtId="0" fontId="1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22" fillId="0" borderId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29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0" fontId="13" fillId="0" borderId="17">
      <alignment horizontal="left" wrapText="1"/>
      <protection locked="0" hidden="1"/>
    </xf>
    <xf numFmtId="49" fontId="27" fillId="0" borderId="0">
      <alignment horizontal="center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49" fontId="13" fillId="0" borderId="0">
      <alignment horizontal="center" vertical="center" wrapText="1"/>
      <protection locked="0" hidden="1"/>
    </xf>
    <xf numFmtId="49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0" borderId="19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0" fontId="13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49" fontId="13" fillId="29" borderId="19">
      <alignment horizontal="center" vertical="center" wrapText="1"/>
      <protection locked="0" hidden="1"/>
    </xf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</cellStyleXfs>
  <cellXfs count="83">
    <xf numFmtId="0" fontId="0" fillId="0" borderId="0" xfId="0"/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/>
    <xf numFmtId="49" fontId="3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left" vertical="center" wrapText="1"/>
    </xf>
    <xf numFmtId="164" fontId="5" fillId="5" borderId="6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3" fillId="6" borderId="7" xfId="0" applyNumberFormat="1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right" vertical="center"/>
    </xf>
    <xf numFmtId="49" fontId="3" fillId="0" borderId="7" xfId="0" applyNumberFormat="1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right" vertical="center"/>
    </xf>
    <xf numFmtId="0" fontId="3" fillId="0" borderId="0" xfId="0" applyFont="1" applyFill="1"/>
    <xf numFmtId="49" fontId="3" fillId="2" borderId="6" xfId="0" applyNumberFormat="1" applyFont="1" applyFill="1" applyBorder="1" applyAlignment="1">
      <alignment horizontal="left" vertical="center" wrapText="1"/>
    </xf>
    <xf numFmtId="49" fontId="3" fillId="6" borderId="6" xfId="0" applyNumberFormat="1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/>
    </xf>
    <xf numFmtId="49" fontId="5" fillId="5" borderId="7" xfId="0" applyNumberFormat="1" applyFont="1" applyFill="1" applyBorder="1" applyAlignment="1">
      <alignment horizontal="left" vertical="center" wrapText="1"/>
    </xf>
    <xf numFmtId="49" fontId="5" fillId="5" borderId="7" xfId="0" applyNumberFormat="1" applyFont="1" applyFill="1" applyBorder="1" applyAlignment="1">
      <alignment vertical="center"/>
    </xf>
    <xf numFmtId="164" fontId="5" fillId="5" borderId="7" xfId="0" applyNumberFormat="1" applyFont="1" applyFill="1" applyBorder="1" applyAlignment="1">
      <alignment horizontal="right" vertical="center"/>
    </xf>
    <xf numFmtId="49" fontId="3" fillId="6" borderId="7" xfId="0" applyNumberFormat="1" applyFont="1" applyFill="1" applyBorder="1" applyAlignment="1">
      <alignment vertical="center" wrapText="1"/>
    </xf>
    <xf numFmtId="49" fontId="3" fillId="7" borderId="7" xfId="0" applyNumberFormat="1" applyFont="1" applyFill="1" applyBorder="1" applyAlignment="1">
      <alignment horizontal="left" vertical="center" wrapText="1"/>
    </xf>
    <xf numFmtId="164" fontId="3" fillId="7" borderId="7" xfId="0" applyNumberFormat="1" applyFont="1" applyFill="1" applyBorder="1" applyAlignment="1">
      <alignment horizontal="right" vertical="center"/>
    </xf>
    <xf numFmtId="0" fontId="3" fillId="8" borderId="7" xfId="0" applyFont="1" applyFill="1" applyBorder="1" applyAlignment="1">
      <alignment horizontal="left" vertical="center" wrapText="1"/>
    </xf>
    <xf numFmtId="164" fontId="3" fillId="8" borderId="7" xfId="0" applyNumberFormat="1" applyFont="1" applyFill="1" applyBorder="1" applyAlignment="1">
      <alignment horizontal="right" vertical="center"/>
    </xf>
    <xf numFmtId="166" fontId="3" fillId="2" borderId="8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166" fontId="3" fillId="2" borderId="8" xfId="0" applyNumberFormat="1" applyFont="1" applyFill="1" applyBorder="1" applyAlignment="1">
      <alignment horizontal="left" wrapText="1"/>
    </xf>
    <xf numFmtId="49" fontId="3" fillId="5" borderId="7" xfId="0" applyNumberFormat="1" applyFont="1" applyFill="1" applyBorder="1" applyAlignment="1">
      <alignment horizontal="left" vertical="center" wrapText="1"/>
    </xf>
    <xf numFmtId="49" fontId="7" fillId="5" borderId="8" xfId="0" applyNumberFormat="1" applyFont="1" applyFill="1" applyBorder="1" applyAlignment="1">
      <alignment vertical="center" wrapText="1"/>
    </xf>
    <xf numFmtId="0" fontId="5" fillId="2" borderId="0" xfId="0" applyFont="1" applyFill="1"/>
    <xf numFmtId="49" fontId="5" fillId="9" borderId="7" xfId="0" applyNumberFormat="1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166" fontId="3" fillId="33" borderId="8" xfId="0" applyNumberFormat="1" applyFont="1" applyFill="1" applyBorder="1" applyAlignment="1">
      <alignment horizontal="left" vertical="center" wrapText="1"/>
    </xf>
    <xf numFmtId="49" fontId="3" fillId="33" borderId="7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165" fontId="3" fillId="6" borderId="8" xfId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6" borderId="7" xfId="0" applyFont="1" applyFill="1" applyBorder="1" applyAlignment="1">
      <alignment vertical="center" wrapText="1"/>
    </xf>
    <xf numFmtId="0" fontId="3" fillId="2" borderId="8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49" fontId="3" fillId="6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 wrapText="1"/>
    </xf>
    <xf numFmtId="49" fontId="3" fillId="7" borderId="7" xfId="0" applyNumberFormat="1" applyFont="1" applyFill="1" applyBorder="1" applyAlignment="1">
      <alignment vertical="center" wrapText="1"/>
    </xf>
    <xf numFmtId="49" fontId="3" fillId="8" borderId="7" xfId="0" applyNumberFormat="1" applyFont="1" applyFill="1" applyBorder="1" applyAlignment="1">
      <alignment horizontal="left" vertical="center" wrapText="1"/>
    </xf>
    <xf numFmtId="166" fontId="3" fillId="7" borderId="8" xfId="0" applyNumberFormat="1" applyFont="1" applyFill="1" applyBorder="1" applyAlignment="1">
      <alignment horizontal="left" vertical="center" wrapText="1"/>
    </xf>
    <xf numFmtId="166" fontId="3" fillId="2" borderId="7" xfId="0" applyNumberFormat="1" applyFont="1" applyFill="1" applyBorder="1" applyAlignment="1">
      <alignment horizontal="justify" vertical="center" wrapText="1"/>
    </xf>
    <xf numFmtId="166" fontId="3" fillId="8" borderId="8" xfId="0" applyNumberFormat="1" applyFont="1" applyFill="1" applyBorder="1" applyAlignment="1">
      <alignment horizontal="left" vertical="center" wrapText="1"/>
    </xf>
    <xf numFmtId="166" fontId="3" fillId="0" borderId="8" xfId="0" applyNumberFormat="1" applyFont="1" applyFill="1" applyBorder="1" applyAlignment="1">
      <alignment horizontal="left" vertical="center" wrapText="1"/>
    </xf>
    <xf numFmtId="49" fontId="3" fillId="8" borderId="8" xfId="0" applyNumberFormat="1" applyFont="1" applyFill="1" applyBorder="1" applyAlignment="1">
      <alignment horizontal="left" vertical="center" wrapText="1"/>
    </xf>
    <xf numFmtId="0" fontId="3" fillId="7" borderId="8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5" fillId="9" borderId="7" xfId="0" applyNumberFormat="1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164" fontId="3" fillId="2" borderId="0" xfId="0" applyNumberFormat="1" applyFont="1" applyFill="1"/>
    <xf numFmtId="164" fontId="5" fillId="9" borderId="7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top"/>
    </xf>
    <xf numFmtId="164" fontId="3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6" fontId="3" fillId="0" borderId="8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Alignment="1">
      <alignment horizontal="right" vertical="top"/>
    </xf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center" vertical="top" wrapText="1"/>
    </xf>
    <xf numFmtId="49" fontId="3" fillId="2" borderId="0" xfId="0" applyNumberFormat="1" applyFont="1" applyFill="1" applyAlignment="1">
      <alignment horizontal="right" vertical="top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E141"/>
  <sheetViews>
    <sheetView tabSelected="1" zoomScaleNormal="100" zoomScaleSheetLayoutView="120" workbookViewId="0">
      <selection activeCell="I12" sqref="I12"/>
    </sheetView>
  </sheetViews>
  <sheetFormatPr defaultColWidth="9.140625" defaultRowHeight="12.75"/>
  <cols>
    <col min="1" max="1" width="23.85546875" style="1" customWidth="1"/>
    <col min="2" max="2" width="73.42578125" style="71" customWidth="1"/>
    <col min="3" max="3" width="27.7109375" style="6" customWidth="1"/>
    <col min="4" max="16384" width="9.140625" style="2"/>
  </cols>
  <sheetData>
    <row r="1" spans="1:3">
      <c r="B1" s="79" t="s">
        <v>133</v>
      </c>
      <c r="C1" s="79"/>
    </row>
    <row r="2" spans="1:3">
      <c r="B2" s="79" t="s">
        <v>0</v>
      </c>
      <c r="C2" s="79"/>
    </row>
    <row r="3" spans="1:3">
      <c r="B3" s="79" t="s">
        <v>197</v>
      </c>
      <c r="C3" s="79"/>
    </row>
    <row r="4" spans="1:3">
      <c r="B4" s="45"/>
      <c r="C4" s="74" t="s">
        <v>196</v>
      </c>
    </row>
    <row r="5" spans="1:3" hidden="1">
      <c r="B5" s="79" t="s">
        <v>213</v>
      </c>
      <c r="C5" s="79"/>
    </row>
    <row r="6" spans="1:3">
      <c r="B6" s="80"/>
      <c r="C6" s="80"/>
    </row>
    <row r="7" spans="1:3">
      <c r="B7" s="79" t="s">
        <v>133</v>
      </c>
      <c r="C7" s="79"/>
    </row>
    <row r="8" spans="1:3">
      <c r="B8" s="79" t="s">
        <v>0</v>
      </c>
      <c r="C8" s="79"/>
    </row>
    <row r="9" spans="1:3">
      <c r="B9" s="79" t="s">
        <v>1</v>
      </c>
      <c r="C9" s="79"/>
    </row>
    <row r="10" spans="1:3">
      <c r="B10" s="79" t="s">
        <v>135</v>
      </c>
      <c r="C10" s="79"/>
    </row>
    <row r="11" spans="1:3" ht="14.25" customHeight="1">
      <c r="B11" s="82" t="s">
        <v>114</v>
      </c>
      <c r="C11" s="82"/>
    </row>
    <row r="12" spans="1:3" ht="14.25" customHeight="1">
      <c r="B12" s="82" t="s">
        <v>115</v>
      </c>
      <c r="C12" s="82"/>
    </row>
    <row r="13" spans="1:3" ht="14.25" customHeight="1">
      <c r="B13" s="3"/>
      <c r="C13" s="75"/>
    </row>
    <row r="14" spans="1:3" ht="18" customHeight="1">
      <c r="A14" s="81" t="s">
        <v>134</v>
      </c>
      <c r="B14" s="81"/>
      <c r="C14" s="81"/>
    </row>
    <row r="15" spans="1:3" ht="18" customHeight="1">
      <c r="A15" s="4"/>
      <c r="B15" s="4"/>
      <c r="C15" s="76"/>
    </row>
    <row r="16" spans="1:3" ht="15.75" customHeight="1" thickBot="1">
      <c r="A16" s="5" t="s">
        <v>2</v>
      </c>
      <c r="B16" s="46"/>
    </row>
    <row r="17" spans="1:3" ht="34.5" customHeight="1">
      <c r="A17" s="7" t="s">
        <v>3</v>
      </c>
      <c r="B17" s="8" t="s">
        <v>4</v>
      </c>
      <c r="C17" s="77" t="s">
        <v>5</v>
      </c>
    </row>
    <row r="18" spans="1:3" ht="12.75" customHeight="1" thickBot="1">
      <c r="A18" s="9">
        <v>1</v>
      </c>
      <c r="B18" s="47">
        <v>2</v>
      </c>
      <c r="C18" s="47">
        <v>3</v>
      </c>
    </row>
    <row r="19" spans="1:3" s="12" customFormat="1" ht="25.5">
      <c r="A19" s="10" t="s">
        <v>6</v>
      </c>
      <c r="B19" s="42" t="s">
        <v>7</v>
      </c>
      <c r="C19" s="11">
        <f>C20+C22+C27+C32+C35+C38+C45+C47+C51+C54+C75</f>
        <v>1875730.4077999997</v>
      </c>
    </row>
    <row r="20" spans="1:3">
      <c r="A20" s="13" t="s">
        <v>8</v>
      </c>
      <c r="B20" s="48" t="s">
        <v>9</v>
      </c>
      <c r="C20" s="14">
        <f>C21</f>
        <v>698077</v>
      </c>
    </row>
    <row r="21" spans="1:3">
      <c r="A21" s="15" t="s">
        <v>10</v>
      </c>
      <c r="B21" s="49" t="s">
        <v>11</v>
      </c>
      <c r="C21" s="16">
        <f>698206-129</f>
        <v>698077</v>
      </c>
    </row>
    <row r="22" spans="1:3" ht="25.5">
      <c r="A22" s="13" t="s">
        <v>12</v>
      </c>
      <c r="B22" s="50" t="s">
        <v>13</v>
      </c>
      <c r="C22" s="14">
        <f>C23+C24+C25+C26</f>
        <v>96065</v>
      </c>
    </row>
    <row r="23" spans="1:3" ht="25.5">
      <c r="A23" s="17" t="s">
        <v>14</v>
      </c>
      <c r="B23" s="51" t="s">
        <v>15</v>
      </c>
      <c r="C23" s="18">
        <v>39716</v>
      </c>
    </row>
    <row r="24" spans="1:3" ht="32.25" customHeight="1">
      <c r="A24" s="17" t="s">
        <v>16</v>
      </c>
      <c r="B24" s="51" t="s">
        <v>17</v>
      </c>
      <c r="C24" s="18">
        <v>303</v>
      </c>
    </row>
    <row r="25" spans="1:3" ht="25.5">
      <c r="A25" s="17" t="s">
        <v>18</v>
      </c>
      <c r="B25" s="51" t="s">
        <v>19</v>
      </c>
      <c r="C25" s="18">
        <v>61514</v>
      </c>
    </row>
    <row r="26" spans="1:3" ht="25.5">
      <c r="A26" s="17" t="s">
        <v>20</v>
      </c>
      <c r="B26" s="51" t="s">
        <v>21</v>
      </c>
      <c r="C26" s="18">
        <v>-5468</v>
      </c>
    </row>
    <row r="27" spans="1:3" ht="14.25" customHeight="1">
      <c r="A27" s="13" t="s">
        <v>22</v>
      </c>
      <c r="B27" s="48" t="s">
        <v>23</v>
      </c>
      <c r="C27" s="14">
        <f>SUM(C28:C31)</f>
        <v>134568</v>
      </c>
    </row>
    <row r="28" spans="1:3" s="19" customFormat="1">
      <c r="A28" s="17" t="s">
        <v>24</v>
      </c>
      <c r="B28" s="52" t="s">
        <v>25</v>
      </c>
      <c r="C28" s="18">
        <v>82886</v>
      </c>
    </row>
    <row r="29" spans="1:3">
      <c r="A29" s="15" t="s">
        <v>26</v>
      </c>
      <c r="B29" s="49" t="s">
        <v>27</v>
      </c>
      <c r="C29" s="16">
        <v>30892</v>
      </c>
    </row>
    <row r="30" spans="1:3">
      <c r="A30" s="15" t="s">
        <v>28</v>
      </c>
      <c r="B30" s="49" t="s">
        <v>29</v>
      </c>
      <c r="C30" s="16">
        <v>2977</v>
      </c>
    </row>
    <row r="31" spans="1:3">
      <c r="A31" s="15" t="s">
        <v>30</v>
      </c>
      <c r="B31" s="49" t="s">
        <v>31</v>
      </c>
      <c r="C31" s="16">
        <v>17813</v>
      </c>
    </row>
    <row r="32" spans="1:3">
      <c r="A32" s="13" t="s">
        <v>32</v>
      </c>
      <c r="B32" s="53" t="s">
        <v>33</v>
      </c>
      <c r="C32" s="14">
        <f>SUM(C33:C34)</f>
        <v>532938</v>
      </c>
    </row>
    <row r="33" spans="1:3" ht="25.5">
      <c r="A33" s="15" t="s">
        <v>34</v>
      </c>
      <c r="B33" s="49" t="s">
        <v>35</v>
      </c>
      <c r="C33" s="16">
        <v>51226</v>
      </c>
    </row>
    <row r="34" spans="1:3">
      <c r="A34" s="15" t="s">
        <v>36</v>
      </c>
      <c r="B34" s="54" t="s">
        <v>37</v>
      </c>
      <c r="C34" s="16">
        <v>481712</v>
      </c>
    </row>
    <row r="35" spans="1:3">
      <c r="A35" s="13" t="s">
        <v>38</v>
      </c>
      <c r="B35" s="53" t="s">
        <v>39</v>
      </c>
      <c r="C35" s="14">
        <f>SUM(C36:C37)</f>
        <v>10910</v>
      </c>
    </row>
    <row r="36" spans="1:3" ht="25.5">
      <c r="A36" s="15" t="s">
        <v>40</v>
      </c>
      <c r="B36" s="49" t="s">
        <v>41</v>
      </c>
      <c r="C36" s="16">
        <v>10810</v>
      </c>
    </row>
    <row r="37" spans="1:3">
      <c r="A37" s="15" t="s">
        <v>42</v>
      </c>
      <c r="B37" s="54" t="s">
        <v>43</v>
      </c>
      <c r="C37" s="16">
        <v>100</v>
      </c>
    </row>
    <row r="38" spans="1:3" ht="25.5">
      <c r="A38" s="13" t="s">
        <v>44</v>
      </c>
      <c r="B38" s="55" t="s">
        <v>45</v>
      </c>
      <c r="C38" s="14">
        <f>C39+C40+C41+C42+C43+C44</f>
        <v>156610.70000000001</v>
      </c>
    </row>
    <row r="39" spans="1:3" ht="38.25">
      <c r="A39" s="15" t="s">
        <v>46</v>
      </c>
      <c r="B39" s="56" t="s">
        <v>47</v>
      </c>
      <c r="C39" s="16">
        <v>113654</v>
      </c>
    </row>
    <row r="40" spans="1:3" ht="38.25">
      <c r="A40" s="15" t="s">
        <v>48</v>
      </c>
      <c r="B40" s="49" t="s">
        <v>49</v>
      </c>
      <c r="C40" s="16">
        <f>3200+8143.1</f>
        <v>11343.1</v>
      </c>
    </row>
    <row r="41" spans="1:3" ht="25.5">
      <c r="A41" s="15" t="s">
        <v>50</v>
      </c>
      <c r="B41" s="57" t="s">
        <v>51</v>
      </c>
      <c r="C41" s="16">
        <f>507+222.6</f>
        <v>729.6</v>
      </c>
    </row>
    <row r="42" spans="1:3" ht="25.5">
      <c r="A42" s="15" t="s">
        <v>52</v>
      </c>
      <c r="B42" s="57" t="s">
        <v>53</v>
      </c>
      <c r="C42" s="16">
        <v>17235</v>
      </c>
    </row>
    <row r="43" spans="1:3" ht="25.5">
      <c r="A43" s="20" t="s">
        <v>54</v>
      </c>
      <c r="B43" s="49" t="s">
        <v>55</v>
      </c>
      <c r="C43" s="16">
        <v>1920</v>
      </c>
    </row>
    <row r="44" spans="1:3" ht="25.5">
      <c r="A44" s="20" t="s">
        <v>56</v>
      </c>
      <c r="B44" s="49" t="s">
        <v>57</v>
      </c>
      <c r="C44" s="16">
        <f>12195-466</f>
        <v>11729</v>
      </c>
    </row>
    <row r="45" spans="1:3">
      <c r="A45" s="21" t="s">
        <v>58</v>
      </c>
      <c r="B45" s="58" t="s">
        <v>59</v>
      </c>
      <c r="C45" s="14">
        <f>SUM(C46)</f>
        <v>446</v>
      </c>
    </row>
    <row r="46" spans="1:3">
      <c r="A46" s="20" t="s">
        <v>60</v>
      </c>
      <c r="B46" s="35" t="s">
        <v>61</v>
      </c>
      <c r="C46" s="16">
        <v>446</v>
      </c>
    </row>
    <row r="47" spans="1:3" ht="25.5">
      <c r="A47" s="22" t="s">
        <v>62</v>
      </c>
      <c r="B47" s="58" t="s">
        <v>63</v>
      </c>
      <c r="C47" s="14">
        <f>C48+C49+C50</f>
        <v>14663.19</v>
      </c>
    </row>
    <row r="48" spans="1:3" ht="25.5">
      <c r="A48" s="23" t="s">
        <v>64</v>
      </c>
      <c r="B48" s="56" t="s">
        <v>65</v>
      </c>
      <c r="C48" s="18">
        <v>1670</v>
      </c>
    </row>
    <row r="49" spans="1:3" ht="29.25" customHeight="1">
      <c r="A49" s="24" t="s">
        <v>66</v>
      </c>
      <c r="B49" s="59" t="s">
        <v>67</v>
      </c>
      <c r="C49" s="18">
        <v>319</v>
      </c>
    </row>
    <row r="50" spans="1:3">
      <c r="A50" s="24" t="s">
        <v>194</v>
      </c>
      <c r="B50" s="59" t="s">
        <v>193</v>
      </c>
      <c r="C50" s="18">
        <v>12674.19</v>
      </c>
    </row>
    <row r="51" spans="1:3">
      <c r="A51" s="22" t="s">
        <v>68</v>
      </c>
      <c r="B51" s="58" t="s">
        <v>69</v>
      </c>
      <c r="C51" s="14">
        <f>C52+C53</f>
        <v>39865.9</v>
      </c>
    </row>
    <row r="52" spans="1:3" ht="51">
      <c r="A52" s="23" t="s">
        <v>70</v>
      </c>
      <c r="B52" s="56" t="s">
        <v>71</v>
      </c>
      <c r="C52" s="18">
        <f>9767+98.9</f>
        <v>9865.9</v>
      </c>
    </row>
    <row r="53" spans="1:3" ht="25.5">
      <c r="A53" s="24" t="s">
        <v>72</v>
      </c>
      <c r="B53" s="59" t="s">
        <v>73</v>
      </c>
      <c r="C53" s="18">
        <v>30000</v>
      </c>
    </row>
    <row r="54" spans="1:3">
      <c r="A54" s="22" t="s">
        <v>74</v>
      </c>
      <c r="B54" s="58" t="s">
        <v>75</v>
      </c>
      <c r="C54" s="14">
        <f>SUM(C55:C74)</f>
        <v>189386.61780000001</v>
      </c>
    </row>
    <row r="55" spans="1:3" ht="41.25">
      <c r="A55" s="23" t="s">
        <v>76</v>
      </c>
      <c r="B55" s="35" t="s">
        <v>77</v>
      </c>
      <c r="C55" s="18">
        <v>180</v>
      </c>
    </row>
    <row r="56" spans="1:3" ht="38.25">
      <c r="A56" s="23" t="s">
        <v>78</v>
      </c>
      <c r="B56" s="35" t="s">
        <v>79</v>
      </c>
      <c r="C56" s="16">
        <v>130</v>
      </c>
    </row>
    <row r="57" spans="1:3" ht="38.25">
      <c r="A57" s="23" t="s">
        <v>80</v>
      </c>
      <c r="B57" s="35" t="s">
        <v>81</v>
      </c>
      <c r="C57" s="16">
        <v>100</v>
      </c>
    </row>
    <row r="58" spans="1:3">
      <c r="A58" s="23" t="s">
        <v>116</v>
      </c>
      <c r="B58" s="35" t="s">
        <v>82</v>
      </c>
      <c r="C58" s="16">
        <v>15</v>
      </c>
    </row>
    <row r="59" spans="1:3">
      <c r="A59" s="23" t="s">
        <v>117</v>
      </c>
      <c r="B59" s="35" t="s">
        <v>82</v>
      </c>
      <c r="C59" s="16">
        <v>100</v>
      </c>
    </row>
    <row r="60" spans="1:3" ht="25.5">
      <c r="A60" s="23" t="s">
        <v>118</v>
      </c>
      <c r="B60" s="35" t="s">
        <v>119</v>
      </c>
      <c r="C60" s="16">
        <v>330</v>
      </c>
    </row>
    <row r="61" spans="1:3" ht="25.5">
      <c r="A61" s="23" t="s">
        <v>121</v>
      </c>
      <c r="B61" s="35" t="s">
        <v>120</v>
      </c>
      <c r="C61" s="16">
        <v>260</v>
      </c>
    </row>
    <row r="62" spans="1:3" ht="25.5">
      <c r="A62" s="23" t="s">
        <v>123</v>
      </c>
      <c r="B62" s="35" t="s">
        <v>122</v>
      </c>
      <c r="C62" s="16">
        <v>30</v>
      </c>
    </row>
    <row r="63" spans="1:3">
      <c r="A63" s="23" t="s">
        <v>124</v>
      </c>
      <c r="B63" s="35" t="s">
        <v>125</v>
      </c>
      <c r="C63" s="16">
        <v>300</v>
      </c>
    </row>
    <row r="64" spans="1:3">
      <c r="A64" s="23" t="s">
        <v>126</v>
      </c>
      <c r="B64" s="35" t="s">
        <v>125</v>
      </c>
      <c r="C64" s="16">
        <v>450</v>
      </c>
    </row>
    <row r="65" spans="1:5">
      <c r="A65" s="23" t="s">
        <v>83</v>
      </c>
      <c r="B65" s="35" t="s">
        <v>84</v>
      </c>
      <c r="C65" s="16">
        <v>220</v>
      </c>
    </row>
    <row r="66" spans="1:5" ht="25.5">
      <c r="A66" s="23" t="s">
        <v>127</v>
      </c>
      <c r="B66" s="35" t="s">
        <v>85</v>
      </c>
      <c r="C66" s="16">
        <v>50</v>
      </c>
    </row>
    <row r="67" spans="1:5" ht="38.25">
      <c r="A67" s="23" t="s">
        <v>86</v>
      </c>
      <c r="B67" s="35" t="s">
        <v>87</v>
      </c>
      <c r="C67" s="16">
        <v>180</v>
      </c>
    </row>
    <row r="68" spans="1:5" ht="38.25">
      <c r="A68" s="23" t="s">
        <v>195</v>
      </c>
      <c r="B68" s="35" t="s">
        <v>87</v>
      </c>
      <c r="C68" s="18">
        <v>1034.6178</v>
      </c>
    </row>
    <row r="69" spans="1:5" ht="38.25">
      <c r="A69" s="23" t="s">
        <v>88</v>
      </c>
      <c r="B69" s="35" t="s">
        <v>89</v>
      </c>
      <c r="C69" s="16">
        <v>2000</v>
      </c>
    </row>
    <row r="70" spans="1:5" ht="25.5">
      <c r="A70" s="23" t="s">
        <v>128</v>
      </c>
      <c r="B70" s="35" t="s">
        <v>90</v>
      </c>
      <c r="C70" s="16">
        <v>50</v>
      </c>
    </row>
    <row r="71" spans="1:5" ht="25.5">
      <c r="A71" s="23" t="s">
        <v>129</v>
      </c>
      <c r="B71" s="35" t="s">
        <v>90</v>
      </c>
      <c r="C71" s="16">
        <v>177297</v>
      </c>
    </row>
    <row r="72" spans="1:5" ht="25.5">
      <c r="A72" s="23" t="s">
        <v>130</v>
      </c>
      <c r="B72" s="35" t="s">
        <v>90</v>
      </c>
      <c r="C72" s="16">
        <v>3300</v>
      </c>
    </row>
    <row r="73" spans="1:5" ht="25.5">
      <c r="A73" s="23" t="s">
        <v>131</v>
      </c>
      <c r="B73" s="35" t="s">
        <v>90</v>
      </c>
      <c r="C73" s="16">
        <v>3200</v>
      </c>
    </row>
    <row r="74" spans="1:5" ht="25.5">
      <c r="A74" s="23" t="s">
        <v>132</v>
      </c>
      <c r="B74" s="35" t="s">
        <v>90</v>
      </c>
      <c r="C74" s="16">
        <v>160</v>
      </c>
    </row>
    <row r="75" spans="1:5">
      <c r="A75" s="22" t="s">
        <v>91</v>
      </c>
      <c r="B75" s="58" t="s">
        <v>92</v>
      </c>
      <c r="C75" s="14">
        <f>C76+C77</f>
        <v>2200</v>
      </c>
    </row>
    <row r="76" spans="1:5">
      <c r="A76" s="25" t="s">
        <v>93</v>
      </c>
      <c r="B76" s="25" t="s">
        <v>94</v>
      </c>
      <c r="C76" s="16">
        <v>2100</v>
      </c>
    </row>
    <row r="77" spans="1:5">
      <c r="A77" s="25" t="s">
        <v>95</v>
      </c>
      <c r="B77" s="60" t="s">
        <v>96</v>
      </c>
      <c r="C77" s="16">
        <v>100</v>
      </c>
    </row>
    <row r="78" spans="1:5" ht="28.5" customHeight="1">
      <c r="A78" s="26" t="s">
        <v>97</v>
      </c>
      <c r="B78" s="27" t="s">
        <v>98</v>
      </c>
      <c r="C78" s="28">
        <f>C79</f>
        <v>3183044.6860400001</v>
      </c>
      <c r="E78" s="72"/>
    </row>
    <row r="79" spans="1:5" ht="35.25" customHeight="1">
      <c r="A79" s="13" t="s">
        <v>99</v>
      </c>
      <c r="B79" s="29" t="s">
        <v>100</v>
      </c>
      <c r="C79" s="14">
        <f>C80+C82+C117+C137</f>
        <v>3183044.6860400001</v>
      </c>
    </row>
    <row r="80" spans="1:5">
      <c r="A80" s="30" t="s">
        <v>136</v>
      </c>
      <c r="B80" s="61" t="s">
        <v>101</v>
      </c>
      <c r="C80" s="31">
        <f>C81</f>
        <v>3406</v>
      </c>
    </row>
    <row r="81" spans="1:3">
      <c r="A81" s="15" t="s">
        <v>137</v>
      </c>
      <c r="B81" s="54" t="s">
        <v>102</v>
      </c>
      <c r="C81" s="16">
        <f>3277+129</f>
        <v>3406</v>
      </c>
    </row>
    <row r="82" spans="1:3" ht="25.5">
      <c r="A82" s="30" t="s">
        <v>138</v>
      </c>
      <c r="B82" s="61" t="s">
        <v>103</v>
      </c>
      <c r="C82" s="31">
        <f>C83+C86+C87+C88+C89+C90+C91+C92+C93</f>
        <v>1914770.6860400001</v>
      </c>
    </row>
    <row r="83" spans="1:3" ht="25.5">
      <c r="A83" s="32" t="s">
        <v>178</v>
      </c>
      <c r="B83" s="62" t="s">
        <v>179</v>
      </c>
      <c r="C83" s="33">
        <f>SUM(C84:C85)</f>
        <v>367545.01</v>
      </c>
    </row>
    <row r="84" spans="1:3" ht="25.5">
      <c r="A84" s="23"/>
      <c r="B84" s="34" t="s">
        <v>180</v>
      </c>
      <c r="C84" s="18">
        <f>506013.01-47500+367545.01-458513.01</f>
        <v>367545.01</v>
      </c>
    </row>
    <row r="85" spans="1:3" hidden="1">
      <c r="A85" s="23"/>
      <c r="B85" s="34" t="s">
        <v>181</v>
      </c>
      <c r="C85" s="18">
        <v>0</v>
      </c>
    </row>
    <row r="86" spans="1:3" ht="25.5">
      <c r="A86" s="44" t="s">
        <v>202</v>
      </c>
      <c r="B86" s="43" t="s">
        <v>204</v>
      </c>
      <c r="C86" s="18">
        <v>79211</v>
      </c>
    </row>
    <row r="87" spans="1:3" ht="51">
      <c r="A87" s="23" t="s">
        <v>184</v>
      </c>
      <c r="B87" s="34" t="s">
        <v>182</v>
      </c>
      <c r="C87" s="18">
        <f>290051.58089-100880.8014-22753.2585</f>
        <v>166417.52098999999</v>
      </c>
    </row>
    <row r="88" spans="1:3" ht="38.25">
      <c r="A88" s="23" t="s">
        <v>183</v>
      </c>
      <c r="B88" s="34" t="s">
        <v>185</v>
      </c>
      <c r="C88" s="18">
        <v>4815.3350499999997</v>
      </c>
    </row>
    <row r="89" spans="1:3" ht="25.5">
      <c r="A89" s="23" t="s">
        <v>186</v>
      </c>
      <c r="B89" s="34" t="s">
        <v>187</v>
      </c>
      <c r="C89" s="18">
        <v>4141.2</v>
      </c>
    </row>
    <row r="90" spans="1:3" ht="25.5">
      <c r="A90" s="23" t="s">
        <v>188</v>
      </c>
      <c r="B90" s="34" t="s">
        <v>189</v>
      </c>
      <c r="C90" s="18">
        <v>5560.7</v>
      </c>
    </row>
    <row r="91" spans="1:3" ht="25.5">
      <c r="A91" s="23" t="s">
        <v>190</v>
      </c>
      <c r="B91" s="34" t="s">
        <v>191</v>
      </c>
      <c r="C91" s="18">
        <f>2770.26+5077.94+3255.52</f>
        <v>11103.72</v>
      </c>
    </row>
    <row r="92" spans="1:3" ht="45" customHeight="1">
      <c r="A92" s="23" t="s">
        <v>205</v>
      </c>
      <c r="B92" s="37" t="s">
        <v>206</v>
      </c>
      <c r="C92" s="18">
        <f>412797.7+93850.55</f>
        <v>506648.25</v>
      </c>
    </row>
    <row r="93" spans="1:3">
      <c r="A93" s="32" t="s">
        <v>139</v>
      </c>
      <c r="B93" s="62" t="s">
        <v>104</v>
      </c>
      <c r="C93" s="33">
        <f>SUM(C94:C116)</f>
        <v>769327.95000000007</v>
      </c>
    </row>
    <row r="94" spans="1:3" ht="38.25">
      <c r="A94" s="23"/>
      <c r="B94" s="34" t="s">
        <v>164</v>
      </c>
      <c r="C94" s="18">
        <v>2516</v>
      </c>
    </row>
    <row r="95" spans="1:3" ht="38.25">
      <c r="A95" s="23"/>
      <c r="B95" s="34" t="s">
        <v>165</v>
      </c>
      <c r="C95" s="18">
        <v>3342.5</v>
      </c>
    </row>
    <row r="96" spans="1:3">
      <c r="A96" s="23"/>
      <c r="B96" s="34" t="s">
        <v>166</v>
      </c>
      <c r="C96" s="18">
        <v>3115</v>
      </c>
    </row>
    <row r="97" spans="1:3">
      <c r="A97" s="23"/>
      <c r="B97" s="34" t="s">
        <v>167</v>
      </c>
      <c r="C97" s="18">
        <v>793</v>
      </c>
    </row>
    <row r="98" spans="1:3" ht="38.25">
      <c r="A98" s="23"/>
      <c r="B98" s="34" t="s">
        <v>168</v>
      </c>
      <c r="C98" s="18">
        <f>249+366-459</f>
        <v>156</v>
      </c>
    </row>
    <row r="99" spans="1:3" ht="38.25">
      <c r="A99" s="23"/>
      <c r="B99" s="34" t="s">
        <v>169</v>
      </c>
      <c r="C99" s="18">
        <v>112545</v>
      </c>
    </row>
    <row r="100" spans="1:3" ht="25.5">
      <c r="A100" s="23"/>
      <c r="B100" s="34" t="s">
        <v>170</v>
      </c>
      <c r="C100" s="18">
        <f>126905+10443+224818</f>
        <v>362166</v>
      </c>
    </row>
    <row r="101" spans="1:3" ht="38.25">
      <c r="A101" s="23"/>
      <c r="B101" s="34" t="s">
        <v>171</v>
      </c>
      <c r="C101" s="18">
        <f>68592+11226-4692+55294</f>
        <v>130420</v>
      </c>
    </row>
    <row r="102" spans="1:3" ht="25.5">
      <c r="A102" s="23"/>
      <c r="B102" s="34" t="s">
        <v>192</v>
      </c>
      <c r="C102" s="18">
        <v>759</v>
      </c>
    </row>
    <row r="103" spans="1:3" ht="51">
      <c r="A103" s="23"/>
      <c r="B103" s="34" t="s">
        <v>172</v>
      </c>
      <c r="C103" s="18">
        <f>246-246</f>
        <v>0</v>
      </c>
    </row>
    <row r="104" spans="1:3" ht="51">
      <c r="A104" s="23"/>
      <c r="B104" s="34" t="s">
        <v>173</v>
      </c>
      <c r="C104" s="18">
        <v>438</v>
      </c>
    </row>
    <row r="105" spans="1:3">
      <c r="A105" s="23"/>
      <c r="B105" s="34" t="s">
        <v>174</v>
      </c>
      <c r="C105" s="18">
        <f>4842.59+8342.08</f>
        <v>13184.67</v>
      </c>
    </row>
    <row r="106" spans="1:3">
      <c r="A106" s="23"/>
      <c r="B106" s="34" t="s">
        <v>175</v>
      </c>
      <c r="C106" s="18">
        <f>5302.19-5302.19</f>
        <v>0</v>
      </c>
    </row>
    <row r="107" spans="1:3" ht="25.5">
      <c r="A107" s="23"/>
      <c r="B107" s="34" t="s">
        <v>176</v>
      </c>
      <c r="C107" s="18">
        <f>4204.6-4204.6+20724.62</f>
        <v>20724.62</v>
      </c>
    </row>
    <row r="108" spans="1:3" ht="38.25">
      <c r="A108" s="23"/>
      <c r="B108" s="35" t="s">
        <v>177</v>
      </c>
      <c r="C108" s="18">
        <f>25832.51+33469.16-33469.17+11591.61-960.95</f>
        <v>36463.160000000003</v>
      </c>
    </row>
    <row r="109" spans="1:3">
      <c r="A109" s="23"/>
      <c r="B109" s="43" t="s">
        <v>198</v>
      </c>
      <c r="C109" s="18">
        <f>52694-17059+14014</f>
        <v>49649</v>
      </c>
    </row>
    <row r="110" spans="1:3" ht="38.25">
      <c r="A110" s="23"/>
      <c r="B110" s="43" t="s">
        <v>199</v>
      </c>
      <c r="C110" s="18">
        <v>800</v>
      </c>
    </row>
    <row r="111" spans="1:3" ht="25.5">
      <c r="A111" s="23"/>
      <c r="B111" s="43" t="s">
        <v>200</v>
      </c>
      <c r="C111" s="18">
        <f>12870-64</f>
        <v>12806</v>
      </c>
    </row>
    <row r="112" spans="1:3">
      <c r="A112" s="23"/>
      <c r="B112" s="43" t="s">
        <v>201</v>
      </c>
      <c r="C112" s="18">
        <v>7177.31</v>
      </c>
    </row>
    <row r="113" spans="1:3" ht="25.5">
      <c r="A113" s="23"/>
      <c r="B113" s="43" t="s">
        <v>203</v>
      </c>
      <c r="C113" s="18">
        <v>216.5</v>
      </c>
    </row>
    <row r="114" spans="1:3">
      <c r="A114" s="23"/>
      <c r="B114" s="43" t="s">
        <v>210</v>
      </c>
      <c r="C114" s="18">
        <v>10530.19</v>
      </c>
    </row>
    <row r="115" spans="1:3" ht="63.75">
      <c r="A115" s="23"/>
      <c r="B115" s="43" t="s">
        <v>211</v>
      </c>
      <c r="C115" s="18">
        <v>288</v>
      </c>
    </row>
    <row r="116" spans="1:3" ht="25.5">
      <c r="A116" s="23"/>
      <c r="B116" s="43" t="s">
        <v>212</v>
      </c>
      <c r="C116" s="18">
        <v>1238</v>
      </c>
    </row>
    <row r="117" spans="1:3" ht="25.5">
      <c r="A117" s="36" t="s">
        <v>140</v>
      </c>
      <c r="B117" s="63" t="s">
        <v>105</v>
      </c>
      <c r="C117" s="31">
        <f>C118+C119+C129+C131+C130+C133+C132</f>
        <v>1204742</v>
      </c>
    </row>
    <row r="118" spans="1:3" ht="38.25">
      <c r="A118" s="23" t="s">
        <v>141</v>
      </c>
      <c r="B118" s="64" t="s">
        <v>155</v>
      </c>
      <c r="C118" s="18">
        <f>49147+3703+268+2258</f>
        <v>55376</v>
      </c>
    </row>
    <row r="119" spans="1:3" ht="25.5">
      <c r="A119" s="32" t="s">
        <v>142</v>
      </c>
      <c r="B119" s="65" t="s">
        <v>106</v>
      </c>
      <c r="C119" s="33">
        <f>SUM(C120:C128)</f>
        <v>61793</v>
      </c>
    </row>
    <row r="120" spans="1:3" ht="38.25">
      <c r="A120" s="23"/>
      <c r="B120" s="34" t="s">
        <v>150</v>
      </c>
      <c r="C120" s="18">
        <f>741-501</f>
        <v>240</v>
      </c>
    </row>
    <row r="121" spans="1:3" ht="76.5">
      <c r="A121" s="23"/>
      <c r="B121" s="34" t="s">
        <v>151</v>
      </c>
      <c r="C121" s="18">
        <v>33732</v>
      </c>
    </row>
    <row r="122" spans="1:3" ht="51">
      <c r="A122" s="23"/>
      <c r="B122" s="34" t="s">
        <v>156</v>
      </c>
      <c r="C122" s="18">
        <f>5370+488</f>
        <v>5858</v>
      </c>
    </row>
    <row r="123" spans="1:3" ht="38.25">
      <c r="A123" s="23"/>
      <c r="B123" s="34" t="s">
        <v>157</v>
      </c>
      <c r="C123" s="18">
        <f>2871-796</f>
        <v>2075</v>
      </c>
    </row>
    <row r="124" spans="1:3" ht="25.5">
      <c r="A124" s="23"/>
      <c r="B124" s="34" t="s">
        <v>159</v>
      </c>
      <c r="C124" s="18">
        <f>869+29+1475</f>
        <v>2373</v>
      </c>
    </row>
    <row r="125" spans="1:3" ht="25.5">
      <c r="A125" s="23"/>
      <c r="B125" s="34" t="s">
        <v>160</v>
      </c>
      <c r="C125" s="18">
        <f>540+72</f>
        <v>612</v>
      </c>
    </row>
    <row r="126" spans="1:3" ht="25.5">
      <c r="A126" s="23"/>
      <c r="B126" s="34" t="s">
        <v>162</v>
      </c>
      <c r="C126" s="18">
        <f>12118+1021</f>
        <v>13139</v>
      </c>
    </row>
    <row r="127" spans="1:3" ht="51">
      <c r="A127" s="23"/>
      <c r="B127" s="34" t="s">
        <v>161</v>
      </c>
      <c r="C127" s="18">
        <f>1748+134</f>
        <v>1882</v>
      </c>
    </row>
    <row r="128" spans="1:3" ht="102">
      <c r="A128" s="23"/>
      <c r="B128" s="34" t="s">
        <v>207</v>
      </c>
      <c r="C128" s="18">
        <v>1882</v>
      </c>
    </row>
    <row r="129" spans="1:4" ht="51">
      <c r="A129" s="23" t="s">
        <v>143</v>
      </c>
      <c r="B129" s="66" t="s">
        <v>152</v>
      </c>
      <c r="C129" s="18">
        <f>30594+978+306-3090</f>
        <v>28788</v>
      </c>
    </row>
    <row r="130" spans="1:4" ht="51">
      <c r="A130" s="23" t="s">
        <v>144</v>
      </c>
      <c r="B130" s="59" t="s">
        <v>163</v>
      </c>
      <c r="C130" s="18">
        <f>39845.8-2214+0.2</f>
        <v>37632</v>
      </c>
    </row>
    <row r="131" spans="1:4" ht="25.5">
      <c r="A131" s="23" t="s">
        <v>145</v>
      </c>
      <c r="B131" s="66" t="s">
        <v>107</v>
      </c>
      <c r="C131" s="18">
        <v>4739</v>
      </c>
    </row>
    <row r="132" spans="1:4" ht="51">
      <c r="A132" s="23" t="s">
        <v>208</v>
      </c>
      <c r="B132" s="78" t="s">
        <v>209</v>
      </c>
      <c r="C132" s="18">
        <v>30</v>
      </c>
    </row>
    <row r="133" spans="1:4" ht="12.75" customHeight="1">
      <c r="A133" s="32" t="s">
        <v>146</v>
      </c>
      <c r="B133" s="67" t="s">
        <v>108</v>
      </c>
      <c r="C133" s="33">
        <f>SUM(C134:C136)</f>
        <v>1016384</v>
      </c>
      <c r="D133" s="19"/>
    </row>
    <row r="134" spans="1:4" s="19" customFormat="1" ht="102">
      <c r="A134" s="23"/>
      <c r="B134" s="34" t="s">
        <v>153</v>
      </c>
      <c r="C134" s="18">
        <f>489287+142080+15084+208+4472+3200+79+2092</f>
        <v>656502</v>
      </c>
    </row>
    <row r="135" spans="1:4" s="19" customFormat="1" ht="76.5">
      <c r="A135" s="23"/>
      <c r="B135" s="34" t="s">
        <v>154</v>
      </c>
      <c r="C135" s="18">
        <f>255142+38264+52971+5718-811</f>
        <v>351284</v>
      </c>
      <c r="D135" s="2"/>
    </row>
    <row r="136" spans="1:4" ht="25.5">
      <c r="A136" s="23"/>
      <c r="B136" s="34" t="s">
        <v>158</v>
      </c>
      <c r="C136" s="18">
        <f>12388-1290-2500</f>
        <v>8598</v>
      </c>
    </row>
    <row r="137" spans="1:4" ht="12.75" customHeight="1">
      <c r="A137" s="36" t="s">
        <v>147</v>
      </c>
      <c r="B137" s="68" t="s">
        <v>109</v>
      </c>
      <c r="C137" s="31">
        <f>C138+C139</f>
        <v>60126</v>
      </c>
    </row>
    <row r="138" spans="1:4" ht="38.25">
      <c r="A138" s="24" t="s">
        <v>148</v>
      </c>
      <c r="B138" s="69" t="s">
        <v>110</v>
      </c>
      <c r="C138" s="18">
        <f>9900+85</f>
        <v>9985</v>
      </c>
    </row>
    <row r="139" spans="1:4" ht="33" customHeight="1">
      <c r="A139" s="15" t="s">
        <v>149</v>
      </c>
      <c r="B139" s="35" t="s">
        <v>111</v>
      </c>
      <c r="C139" s="18">
        <f>382+363+7805+29720+11871</f>
        <v>50141</v>
      </c>
      <c r="D139" s="40"/>
    </row>
    <row r="140" spans="1:4" s="40" customFormat="1" ht="12.75" customHeight="1">
      <c r="A140" s="38"/>
      <c r="B140" s="39" t="s">
        <v>112</v>
      </c>
      <c r="C140" s="28">
        <f>C19+C78</f>
        <v>5058775.0938399993</v>
      </c>
      <c r="D140" s="2"/>
    </row>
    <row r="141" spans="1:4">
      <c r="A141" s="41"/>
      <c r="B141" s="70" t="s">
        <v>113</v>
      </c>
      <c r="C141" s="73">
        <f>C140</f>
        <v>5058775.0938399993</v>
      </c>
    </row>
  </sheetData>
  <autoFilter ref="A18:C141"/>
  <mergeCells count="12">
    <mergeCell ref="A14:C14"/>
    <mergeCell ref="B7:C7"/>
    <mergeCell ref="B8:C8"/>
    <mergeCell ref="B9:C9"/>
    <mergeCell ref="B10:C10"/>
    <mergeCell ref="B11:C11"/>
    <mergeCell ref="B12:C12"/>
    <mergeCell ref="B1:C1"/>
    <mergeCell ref="B2:C2"/>
    <mergeCell ref="B3:C3"/>
    <mergeCell ref="B5:C5"/>
    <mergeCell ref="B6:C6"/>
  </mergeCells>
  <pageMargins left="0.98425196850393704" right="0.39370078740157483" top="0.31496062992125984" bottom="0.19685039370078741" header="0.23622047244094491" footer="0.11811023622047245"/>
  <pageSetup paperSize="9" scale="7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1_доходы 2019  </vt:lpstr>
      <vt:lpstr>'1_доходы 2019  '!Заголовки_для_печати</vt:lpstr>
      <vt:lpstr>'1_доходы 2019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2019-12-17T06:56:55Z</cp:lastPrinted>
  <dcterms:created xsi:type="dcterms:W3CDTF">2017-11-15T18:44:11Z</dcterms:created>
  <dcterms:modified xsi:type="dcterms:W3CDTF">2019-12-17T11:33:10Z</dcterms:modified>
</cp:coreProperties>
</file>