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Мои Документы\Решения\2020 год\Февраль\Приложения\"/>
    </mc:Choice>
  </mc:AlternateContent>
  <bookViews>
    <workbookView xWindow="0" yWindow="0" windowWidth="28800" windowHeight="12330"/>
  </bookViews>
  <sheets>
    <sheet name="Инвестиции 2020-2022" sheetId="1" r:id="rId1"/>
  </sheets>
  <definedNames>
    <definedName name="_xlnm.Print_Titles" localSheetId="0">'Инвестиции 2020-2022'!$18:$19</definedName>
  </definedNames>
  <calcPr calcId="162913"/>
</workbook>
</file>

<file path=xl/calcChain.xml><?xml version="1.0" encoding="utf-8"?>
<calcChain xmlns="http://schemas.openxmlformats.org/spreadsheetml/2006/main">
  <c r="J54" i="1" l="1"/>
  <c r="J50" i="1"/>
  <c r="J102" i="1"/>
  <c r="L101" i="1"/>
  <c r="J101" i="1"/>
  <c r="J98" i="1"/>
  <c r="J97" i="1"/>
  <c r="I101" i="1"/>
  <c r="I99" i="1"/>
  <c r="I98" i="1"/>
  <c r="I97" i="1"/>
  <c r="J92" i="1"/>
  <c r="I84" i="1"/>
  <c r="I83" i="1"/>
  <c r="I82" i="1"/>
  <c r="I81" i="1"/>
  <c r="I80" i="1"/>
  <c r="I79" i="1"/>
  <c r="I75" i="1"/>
  <c r="I74" i="1"/>
  <c r="I73" i="1"/>
  <c r="I72" i="1"/>
  <c r="I71" i="1"/>
  <c r="I70" i="1"/>
  <c r="I69" i="1"/>
  <c r="I68" i="1"/>
  <c r="I67" i="1"/>
  <c r="I64" i="1"/>
  <c r="J61" i="1"/>
  <c r="I60" i="1"/>
  <c r="I57" i="1"/>
  <c r="I56" i="1"/>
  <c r="I55" i="1"/>
  <c r="I52" i="1"/>
  <c r="J49" i="1"/>
  <c r="I48" i="1"/>
  <c r="I45" i="1"/>
  <c r="I44" i="1"/>
  <c r="I43" i="1"/>
  <c r="J42" i="1"/>
  <c r="I40" i="1"/>
  <c r="J39" i="1"/>
  <c r="J38" i="1"/>
  <c r="I31" i="1"/>
  <c r="I26" i="1"/>
  <c r="I25" i="1"/>
  <c r="I23" i="1"/>
  <c r="I21" i="1"/>
  <c r="L102" i="1" l="1"/>
  <c r="I102" i="1" l="1"/>
</calcChain>
</file>

<file path=xl/sharedStrings.xml><?xml version="1.0" encoding="utf-8"?>
<sst xmlns="http://schemas.openxmlformats.org/spreadsheetml/2006/main" count="101" uniqueCount="87">
  <si>
    <t>Наименование</t>
  </si>
  <si>
    <t>2020 год</t>
  </si>
  <si>
    <t>2021 год</t>
  </si>
  <si>
    <t>2022 год</t>
  </si>
  <si>
    <t>Муниципальная программа "Строительство объектов социальной инфраструктуры"</t>
  </si>
  <si>
    <t>Муниципальная программа "Переселение граждан из аварийного жилищного фонда"</t>
  </si>
  <si>
    <t>Муниципальная программа "Развитие сельского хозяйства"</t>
  </si>
  <si>
    <t>Строительно-монтажные работы  по объекту газификации д.Лидино за счет средств бюджета Московской области</t>
  </si>
  <si>
    <t>Корректировка ПСД по газификации д/о Лужки</t>
  </si>
  <si>
    <t xml:space="preserve">СМР ПСД по газификации д/о Лужки	</t>
  </si>
  <si>
    <t>Строительно-монтажные работы  по объекту газификации д.Лидино за счет средств Федерального бюджета</t>
  </si>
  <si>
    <t xml:space="preserve">Строительно-монтажные работы  по объекту газификации д.Лидино </t>
  </si>
  <si>
    <t>Муниципальная программа "Развитие инженерной инфраструктуры и энергоэффективности"</t>
  </si>
  <si>
    <t>Приобретение, монтаж и ввод в эксплуатацию станции водоочистки на артскважине д.Лихачево</t>
  </si>
  <si>
    <t>Приобретение, монтаж и ввод в эксплуатацию станции водоочистки на артскважине д.Нововолково д.20</t>
  </si>
  <si>
    <t>Приобретение, монтаж и ввод в эксплуатацию станции водоочистки на артскважине в с. Покровское, ДОХБ,д.22</t>
  </si>
  <si>
    <t>Приобретение, монтаж и ввод в эксплуатацию станции водоочистки на ВЗУ в д. Городище, п/ст151, соор.2В</t>
  </si>
  <si>
    <t>Приобретение, монтаж и ввод в эксплуатацию станции водоочистки на ВЗУ в д. Грибцово, ул. Больничная д.138</t>
  </si>
  <si>
    <t>Приобретение, монтаж и ввод в эксплуатацию станции водоочистки на ВЗУ в д. Ивойлово, соор.19</t>
  </si>
  <si>
    <t>Приобретение, монтаж и ввод в эксплуатацию станции водоочистки на ВЗУ в д. Колодкино, ул. Верейская д.176</t>
  </si>
  <si>
    <t>Приобретение, монтаж и ввод в эксплуатацию станции водоочистки на ВЗУ в д. Комлево</t>
  </si>
  <si>
    <t>Приобретение, монтаж и ввод в эксплуатацию станции водоочистки на ВЗУ в д. Леньково  д.2</t>
  </si>
  <si>
    <t>Приобретение, монтаж и ввод в эксплуатацию станции водоочистки на ВЗУ в д. Лидино</t>
  </si>
  <si>
    <t>Приобретение, монтаж и ввод в эксплуатацию станции водоочистки на ВЗУ в д. Лихачево  д.108</t>
  </si>
  <si>
    <t>Приобретение, монтаж и ввод в эксплуатацию станции водоочистки на ВЗУ в с. Никольское, соор.64</t>
  </si>
  <si>
    <t>Приобретение, монтаж и ввод в эксплуатацию станции водоочистки на ВЗУ в д. Новоивановское,  д.81</t>
  </si>
  <si>
    <t>Приобретение, монтаж и ввод в эксплуатацию станции водоочистки на ВЗУ в с. Покровское, ДОХБ, соор.2В</t>
  </si>
  <si>
    <t>Приобретение, монтаж и ввод в эксплуатацию станции водоочистки на ВЗУ в д. Филатово, д.1, стр.2</t>
  </si>
  <si>
    <t xml:space="preserve">Приобретение, монтаж и ввод в эксплуатацию станции водоочистки на ВЗУ в д. Новоивановское,  д.81	</t>
  </si>
  <si>
    <t xml:space="preserve">Приобретение, монтаж и ввод в эксплуатацию станции водоочистки на ВЗУ в с. Покровское, ДОХБ, соор.2В	</t>
  </si>
  <si>
    <t xml:space="preserve">Приобретение, монтаж и ввод в эксплуатацию станции водоочистки на ВЗУ в д. Филатово, д.1, стр.2	</t>
  </si>
  <si>
    <t>Проектно-изыскательские работы для реконструкции очистных сооружений по адресу: г.о. Рузский, п. Колюбакино</t>
  </si>
  <si>
    <t>Проектно-изыскательские работы для строительства очистных сооружений по адресу: г.о. Рузский, с.п. Волковское, д. Ольховка</t>
  </si>
  <si>
    <t>Технологическое присоединение к газу "котельная Ивойлово, д.18"</t>
  </si>
  <si>
    <t>Технологическое присоединение к газу "котельная д. Колодкино, д.10"</t>
  </si>
  <si>
    <t>Технологическое присоединение к газу "котельная д. Лихачево, д. 78"</t>
  </si>
  <si>
    <t>Технологическое присоединение к газу "котельная р.п. Тучково, ул. Лебеденко, д.36"</t>
  </si>
  <si>
    <t>ПИР котельная р.п. Тучково, ул. Лебеденко, д. 36</t>
  </si>
  <si>
    <t>Технологическое присоединение к электрическим сетям "котельная р.п. Тучково, ул.Лебеденко, дом 36"</t>
  </si>
  <si>
    <t>Муниципальная программа "Формирование современной комфортной городской среды"</t>
  </si>
  <si>
    <t>Корректировка проекта ВДГО по объкту "фасадный газопровод и внутреннее газоснабжение МКД п. Колюбакино, ул. Сосновая Роща, дом 7"</t>
  </si>
  <si>
    <t>Проектные работы по ВДГО МКД  д.Глухово №6,13</t>
  </si>
  <si>
    <t>Проектные работы по ВДГО МКД  д.Кожино №1-9,16,17,17а</t>
  </si>
  <si>
    <t>Проектные работы по ВДГО МКД п.Колюбакино №30</t>
  </si>
  <si>
    <t>Проектные работы по ВДГО МКД  д.Лыщиково №9,50,41,42,196,198</t>
  </si>
  <si>
    <t>Присоединение объекта "фасадный газопровод и внутреннее газоснабжение МКД п. Дорохово, Большой пер., дом 8" к существующим газораспределительным сетям</t>
  </si>
  <si>
    <t>Присоединение объекта "фасадный газопровод и внутреннее газоснабжение МКД п. Колюбакино, ул. Майора Алексеева, дои 1" к существующим газораспределительным сетям</t>
  </si>
  <si>
    <t>Присоединение объекта "фасадный газопровод и внутреннее газоснабжение МКД п. Колюбакино, ул. Молодежная, дои 8" к существующим газораспределительным сетям</t>
  </si>
  <si>
    <t>Разработка проекта планировки территории по объекту: "газификация д. Лидино (2-я очередь) с/п Ивановское</t>
  </si>
  <si>
    <t>Присоединение вновь построенной газораспределительной сети к существующим сетям по объекту: "газификация д. Нестерово  (2-я очерель) с/п Старорузское"</t>
  </si>
  <si>
    <t>Присоединение вновь построенной газораспредилительной сети к существующим сетям по объекту: "газификация д.Лидино (2-я очередь) с/п Ивановское"</t>
  </si>
  <si>
    <t>Выполнение работ по пуску газа вновь построенную газораспределительную сеть по объекту: "газификация д. Лидино (2-я очередь) с/п Ивановское</t>
  </si>
  <si>
    <t>Выполнение работ по пуску газа вновь построенную газораспределительную сеть по объекту: "газификация д. Нестерово (2-я очерель) с/п Старорузское"</t>
  </si>
  <si>
    <t>Проектные работы по ВДГО МКД д.Старониколаево №58</t>
  </si>
  <si>
    <t xml:space="preserve">Проектные работы по ВДГО МКД  д.Глухово №6,13	</t>
  </si>
  <si>
    <t xml:space="preserve">Проектные работы по ВДГО МКД  д.Кожино №1-9,16,17,17а	</t>
  </si>
  <si>
    <t xml:space="preserve">Проектные работы по ВДГО МКД п.Колюбакино №30	</t>
  </si>
  <si>
    <t xml:space="preserve">Проектные работы по ВДГО МКД  д.Лыщиково №9,50,41,42,196,198	</t>
  </si>
  <si>
    <t xml:space="preserve">Проектные работы по ВДГО МКД д.Старониколаево №58	</t>
  </si>
  <si>
    <t xml:space="preserve">Строительство Дома культуры по адресу: Московская область, Рузский район, д.Нестерово	</t>
  </si>
  <si>
    <t xml:space="preserve">Общеобразовательная школа на 400 Meст Рузский район, гп Тучково, Западный микрорайон ул.Новая	</t>
  </si>
  <si>
    <t xml:space="preserve">Общеобразовательная школа на 550 Meст Рузский район, гп Тучково, Западный микрорайон ул.Лебеденко </t>
  </si>
  <si>
    <t>Муниципальная программа "Жилище"</t>
  </si>
  <si>
    <t>Итого:</t>
  </si>
  <si>
    <t>Строительство пристройки в административном здании в п.Дорохово с целью обеспечения доступности маломобильной группы населения</t>
  </si>
  <si>
    <t>Переселение граждан из многоквартирных жилых домов, признанных аварийными в установленном законодательством порядке</t>
  </si>
  <si>
    <t>Строительство БМК г. Руза, ул. Говорова, д.1А</t>
  </si>
  <si>
    <t>Строительсвто БМК г. Руза, Волоколамское шоссе</t>
  </si>
  <si>
    <t>Строительство БМК п. Тучково, ул. Луговая</t>
  </si>
  <si>
    <t>Строительство БМК д. Старая Руза, ул. ДТК</t>
  </si>
  <si>
    <t>Строительство БМК д. Сумароково, д.34</t>
  </si>
  <si>
    <t>Строительсвто БМК д. Старониколаево, д.195</t>
  </si>
  <si>
    <t>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</si>
  <si>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Приложение № 9</t>
  </si>
  <si>
    <t>Рузского городского округа</t>
  </si>
  <si>
    <t>Московской области</t>
  </si>
  <si>
    <t>от   "11"  декабря 2019 года №431/45</t>
  </si>
  <si>
    <t>"О бюджете Рузского городского округа на 2020 год</t>
  </si>
  <si>
    <t>и  плановый период  2021  и 2022 годов"</t>
  </si>
  <si>
    <t xml:space="preserve">Расходы бюджета Рузского городского округа на осуществление бюджетных инвестиций в форме капитальных вложений на 2020 год и плановый период 2021 и 2022 годов  </t>
  </si>
  <si>
    <t>Ед. измерения: тыс. рублей</t>
  </si>
  <si>
    <t>к решению Совета депутатов</t>
  </si>
  <si>
    <t>Приложение № 7</t>
  </si>
  <si>
    <t>от   " __"  __________ 2020 года №_____</t>
  </si>
  <si>
    <t>Газификация МКД п.Старая Руза, ул. Садовая №11 и 11а</t>
  </si>
  <si>
    <t>Корректировка ПСД по газификации МКД д.Мишинка ул. Сосновая</t>
  </si>
  <si>
    <t xml:space="preserve">СМР по газификации МКД д.Мишинка ул. Сосновая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</si>
</sst>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_ ;[Red]\-#,##0.00\ "/>
    <numFmt numFmtId="165" formatCode="#,##0.0"/>
    <numFmt numFmtId="166" formatCode="_-* #,##0.00_р_._-;\-* #,##0.00_р_._-;_-* &quot;-&quot;??_р_._-;_-@_-"/>
  </numFmts>
  <fonts count="15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0"/>
      <color rgb="FF000000"/>
      <name val="Arial"/>
    </font>
    <font>
      <b/>
      <sz val="8"/>
      <color rgb="FF000000"/>
      <name val="Arial"/>
    </font>
    <font>
      <sz val="8"/>
      <color rgb="FF000000"/>
      <name val="Arial"/>
      <family val="2"/>
      <charset val="204"/>
    </font>
    <font>
      <sz val="8"/>
      <color indexed="8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rgb="FF000000"/>
      <name val="Arial"/>
      <family val="2"/>
      <charset val="204"/>
    </font>
    <font>
      <b/>
      <sz val="9"/>
      <color indexed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E0F2F1"/>
      </patternFill>
    </fill>
    <fill>
      <patternFill patternType="solid">
        <fgColor rgb="FFFFFFFF"/>
      </patternFill>
    </fill>
    <fill>
      <patternFill patternType="solid">
        <fgColor rgb="FFB2DFDB"/>
      </patternFill>
    </fill>
    <fill>
      <patternFill patternType="solid">
        <fgColor rgb="FFE57373"/>
      </patternFill>
    </fill>
    <fill>
      <patternFill patternType="solid">
        <fgColor rgb="FFFFEBEE"/>
      </patternFill>
    </fill>
    <fill>
      <patternFill patternType="solid">
        <fgColor rgb="FFFFF176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7" fillId="10" borderId="16" applyNumberFormat="0" applyFont="0" applyAlignment="0" applyProtection="0"/>
    <xf numFmtId="166" fontId="7" fillId="0" borderId="4" applyFont="0" applyFill="0" applyBorder="0" applyAlignment="0" applyProtection="0"/>
  </cellStyleXfs>
  <cellXfs count="48">
    <xf numFmtId="0" fontId="0" fillId="0" borderId="0" xfId="0"/>
    <xf numFmtId="164" fontId="1" fillId="3" borderId="2" xfId="0" applyNumberFormat="1" applyFont="1" applyFill="1" applyBorder="1" applyAlignment="1">
      <alignment horizontal="right" vertical="center"/>
    </xf>
    <xf numFmtId="0" fontId="1" fillId="2" borderId="3" xfId="0" applyNumberFormat="1" applyFont="1" applyFill="1" applyBorder="1" applyAlignment="1">
      <alignment horizontal="left" vertical="center" wrapText="1"/>
    </xf>
    <xf numFmtId="164" fontId="1" fillId="3" borderId="1" xfId="0" applyNumberFormat="1" applyFont="1" applyFill="1" applyBorder="1" applyAlignment="1">
      <alignment horizontal="right" vertical="center"/>
    </xf>
    <xf numFmtId="0" fontId="1" fillId="4" borderId="3" xfId="0" applyNumberFormat="1" applyFont="1" applyFill="1" applyBorder="1" applyAlignment="1">
      <alignment horizontal="left" vertical="center" wrapText="1"/>
    </xf>
    <xf numFmtId="0" fontId="2" fillId="7" borderId="9" xfId="0" applyNumberFormat="1" applyFont="1" applyFill="1" applyBorder="1" applyAlignment="1">
      <alignment horizontal="left" vertical="center" wrapText="1"/>
    </xf>
    <xf numFmtId="0" fontId="1" fillId="6" borderId="3" xfId="0" applyNumberFormat="1" applyFont="1" applyFill="1" applyBorder="1" applyAlignment="1">
      <alignment horizontal="left" vertical="center" wrapText="1"/>
    </xf>
    <xf numFmtId="0" fontId="3" fillId="0" borderId="11" xfId="0" applyNumberFormat="1" applyFont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4" fillId="7" borderId="9" xfId="0" applyNumberFormat="1" applyFont="1" applyFill="1" applyBorder="1" applyAlignment="1">
      <alignment horizontal="left" vertical="center" wrapText="1"/>
    </xf>
    <xf numFmtId="0" fontId="4" fillId="4" borderId="3" xfId="0" applyNumberFormat="1" applyFont="1" applyFill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horizontal="left" vertical="center" wrapText="1"/>
    </xf>
    <xf numFmtId="0" fontId="4" fillId="6" borderId="3" xfId="0" applyNumberFormat="1" applyFont="1" applyFill="1" applyBorder="1" applyAlignment="1">
      <alignment horizontal="left" vertical="center" wrapText="1"/>
    </xf>
    <xf numFmtId="0" fontId="5" fillId="0" borderId="0" xfId="0" applyFont="1"/>
    <xf numFmtId="164" fontId="4" fillId="8" borderId="1" xfId="0" applyNumberFormat="1" applyFont="1" applyFill="1" applyBorder="1" applyAlignment="1">
      <alignment horizontal="right" vertical="center"/>
    </xf>
    <xf numFmtId="164" fontId="4" fillId="8" borderId="2" xfId="0" applyNumberFormat="1" applyFont="1" applyFill="1" applyBorder="1" applyAlignment="1">
      <alignment horizontal="right" vertical="center"/>
    </xf>
    <xf numFmtId="164" fontId="6" fillId="9" borderId="12" xfId="0" applyNumberFormat="1" applyFont="1" applyFill="1" applyBorder="1" applyAlignment="1">
      <alignment horizontal="right" vertical="center"/>
    </xf>
    <xf numFmtId="165" fontId="9" fillId="0" borderId="4" xfId="0" applyNumberFormat="1" applyFont="1" applyBorder="1" applyAlignment="1">
      <alignment wrapText="1"/>
    </xf>
    <xf numFmtId="165" fontId="10" fillId="0" borderId="4" xfId="0" applyNumberFormat="1" applyFont="1" applyBorder="1" applyAlignment="1">
      <alignment wrapText="1"/>
    </xf>
    <xf numFmtId="164" fontId="13" fillId="5" borderId="1" xfId="0" applyNumberFormat="1" applyFont="1" applyFill="1" applyBorder="1" applyAlignment="1">
      <alignment horizontal="right" vertical="center"/>
    </xf>
    <xf numFmtId="164" fontId="13" fillId="5" borderId="2" xfId="0" applyNumberFormat="1" applyFont="1" applyFill="1" applyBorder="1" applyAlignment="1">
      <alignment horizontal="right" vertical="center"/>
    </xf>
    <xf numFmtId="0" fontId="13" fillId="7" borderId="9" xfId="0" applyNumberFormat="1" applyFont="1" applyFill="1" applyBorder="1" applyAlignment="1">
      <alignment horizontal="left" vertical="center" wrapText="1"/>
    </xf>
    <xf numFmtId="0" fontId="13" fillId="4" borderId="3" xfId="0" applyNumberFormat="1" applyFont="1" applyFill="1" applyBorder="1" applyAlignment="1">
      <alignment horizontal="left" vertical="center" wrapText="1"/>
    </xf>
    <xf numFmtId="0" fontId="13" fillId="2" borderId="3" xfId="0" applyNumberFormat="1" applyFont="1" applyFill="1" applyBorder="1" applyAlignment="1">
      <alignment horizontal="left" vertical="center" wrapText="1"/>
    </xf>
    <xf numFmtId="0" fontId="14" fillId="0" borderId="0" xfId="0" applyFont="1"/>
    <xf numFmtId="0" fontId="6" fillId="9" borderId="14" xfId="0" applyNumberFormat="1" applyFont="1" applyFill="1" applyBorder="1" applyAlignment="1">
      <alignment horizontal="left"/>
    </xf>
    <xf numFmtId="0" fontId="6" fillId="9" borderId="10" xfId="0" applyNumberFormat="1" applyFont="1" applyFill="1" applyBorder="1" applyAlignment="1">
      <alignment horizontal="left"/>
    </xf>
    <xf numFmtId="164" fontId="6" fillId="9" borderId="15" xfId="0" applyNumberFormat="1" applyFont="1" applyFill="1" applyBorder="1" applyAlignment="1">
      <alignment horizontal="right" vertical="center"/>
    </xf>
    <xf numFmtId="164" fontId="6" fillId="9" borderId="13" xfId="0" applyNumberFormat="1" applyFont="1" applyFill="1" applyBorder="1" applyAlignment="1">
      <alignment horizontal="right" vertical="center"/>
    </xf>
    <xf numFmtId="0" fontId="4" fillId="3" borderId="8" xfId="0" applyNumberFormat="1" applyFont="1" applyFill="1" applyBorder="1" applyAlignment="1">
      <alignment horizontal="left" vertical="center" wrapText="1"/>
    </xf>
    <xf numFmtId="0" fontId="1" fillId="3" borderId="7" xfId="0" applyNumberFormat="1" applyFont="1" applyFill="1" applyBorder="1" applyAlignment="1">
      <alignment horizontal="left" vertical="center" wrapText="1"/>
    </xf>
    <xf numFmtId="0" fontId="1" fillId="3" borderId="6" xfId="0" applyNumberFormat="1" applyFont="1" applyFill="1" applyBorder="1" applyAlignment="1">
      <alignment horizontal="left" vertical="center" wrapText="1"/>
    </xf>
    <xf numFmtId="164" fontId="1" fillId="3" borderId="1" xfId="0" applyNumberFormat="1" applyFont="1" applyFill="1" applyBorder="1" applyAlignment="1">
      <alignment horizontal="right" vertical="center"/>
    </xf>
    <xf numFmtId="0" fontId="13" fillId="5" borderId="5" xfId="0" applyNumberFormat="1" applyFont="1" applyFill="1" applyBorder="1" applyAlignment="1">
      <alignment horizontal="left" vertical="center" wrapText="1"/>
    </xf>
    <xf numFmtId="164" fontId="13" fillId="5" borderId="1" xfId="0" applyNumberFormat="1" applyFont="1" applyFill="1" applyBorder="1" applyAlignment="1">
      <alignment horizontal="right" vertical="center"/>
    </xf>
    <xf numFmtId="0" fontId="4" fillId="3" borderId="7" xfId="0" applyNumberFormat="1" applyFont="1" applyFill="1" applyBorder="1" applyAlignment="1">
      <alignment horizontal="left" vertical="center" wrapText="1"/>
    </xf>
    <xf numFmtId="0" fontId="4" fillId="3" borderId="6" xfId="0" applyNumberFormat="1" applyFont="1" applyFill="1" applyBorder="1" applyAlignment="1">
      <alignment horizontal="left" vertical="center" wrapText="1"/>
    </xf>
    <xf numFmtId="164" fontId="4" fillId="8" borderId="1" xfId="0" applyNumberFormat="1" applyFont="1" applyFill="1" applyBorder="1" applyAlignment="1">
      <alignment horizontal="right" vertical="center"/>
    </xf>
    <xf numFmtId="0" fontId="1" fillId="3" borderId="8" xfId="0" applyNumberFormat="1" applyFont="1" applyFill="1" applyBorder="1" applyAlignment="1">
      <alignment horizontal="left" vertical="center" wrapText="1"/>
    </xf>
    <xf numFmtId="164" fontId="4" fillId="3" borderId="1" xfId="0" applyNumberFormat="1" applyFont="1" applyFill="1" applyBorder="1" applyAlignment="1">
      <alignment horizontal="right" vertical="center"/>
    </xf>
    <xf numFmtId="0" fontId="11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  <xf numFmtId="49" fontId="8" fillId="0" borderId="4" xfId="1" applyNumberFormat="1" applyFont="1" applyFill="1" applyBorder="1" applyAlignment="1">
      <alignment horizontal="right" vertical="center" wrapText="1"/>
    </xf>
    <xf numFmtId="49" fontId="8" fillId="0" borderId="4" xfId="1" applyNumberFormat="1" applyFont="1" applyFill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/>
    </xf>
  </cellXfs>
  <cellStyles count="3">
    <cellStyle name="Обычный" xfId="0" builtinId="0"/>
    <cellStyle name="Примечание 2" xfId="1"/>
    <cellStyle name="Финансовый 5" xfId="2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2"/>
  <sheetViews>
    <sheetView tabSelected="1" workbookViewId="0">
      <selection sqref="A1:L1"/>
    </sheetView>
  </sheetViews>
  <sheetFormatPr defaultRowHeight="15" x14ac:dyDescent="0.25"/>
  <cols>
    <col min="1" max="1" width="0.7109375" customWidth="1"/>
    <col min="2" max="2" width="0.28515625" customWidth="1"/>
    <col min="3" max="3" width="0.28515625" hidden="1" customWidth="1"/>
    <col min="4" max="6" width="0.5703125" hidden="1" customWidth="1"/>
    <col min="7" max="7" width="35.7109375" customWidth="1"/>
    <col min="8" max="8" width="40.5703125" customWidth="1"/>
    <col min="9" max="9" width="19.7109375" customWidth="1"/>
    <col min="10" max="10" width="12.7109375" customWidth="1"/>
    <col min="11" max="11" width="9.28515625" customWidth="1"/>
    <col min="12" max="12" width="14.28515625" customWidth="1"/>
    <col min="13" max="13" width="0.5703125" customWidth="1"/>
    <col min="14" max="16" width="8.7109375" customWidth="1"/>
  </cols>
  <sheetData>
    <row r="1" spans="1:12" s="17" customFormat="1" ht="16.5" customHeight="1" x14ac:dyDescent="0.2">
      <c r="A1" s="42" t="s">
        <v>82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2" s="17" customFormat="1" ht="15" customHeight="1" x14ac:dyDescent="0.2">
      <c r="A2" s="42" t="s">
        <v>81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</row>
    <row r="3" spans="1:12" s="17" customFormat="1" ht="15" customHeight="1" x14ac:dyDescent="0.2">
      <c r="A3" s="42" t="s">
        <v>74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 s="17" customFormat="1" ht="15" customHeight="1" x14ac:dyDescent="0.2">
      <c r="A4" s="42" t="s">
        <v>75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</row>
    <row r="5" spans="1:12" s="17" customFormat="1" ht="15" customHeight="1" x14ac:dyDescent="0.2">
      <c r="A5" s="42" t="s">
        <v>83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</row>
    <row r="7" spans="1:12" s="17" customFormat="1" ht="16.5" customHeight="1" x14ac:dyDescent="0.2">
      <c r="A7" s="42" t="s">
        <v>73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</row>
    <row r="8" spans="1:12" s="17" customFormat="1" ht="15" customHeight="1" x14ac:dyDescent="0.2">
      <c r="A8" s="42" t="s">
        <v>81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</row>
    <row r="9" spans="1:12" s="17" customFormat="1" ht="15" customHeight="1" x14ac:dyDescent="0.2">
      <c r="A9" s="42" t="s">
        <v>74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</row>
    <row r="10" spans="1:12" s="17" customFormat="1" ht="15" customHeight="1" x14ac:dyDescent="0.2">
      <c r="A10" s="42" t="s">
        <v>75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</row>
    <row r="11" spans="1:12" s="17" customFormat="1" ht="15" customHeight="1" x14ac:dyDescent="0.2">
      <c r="A11" s="42" t="s">
        <v>76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</row>
    <row r="12" spans="1:12" s="18" customFormat="1" x14ac:dyDescent="0.2">
      <c r="A12" s="42" t="s">
        <v>77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</row>
    <row r="13" spans="1:12" s="18" customFormat="1" x14ac:dyDescent="0.2">
      <c r="A13" s="42" t="s">
        <v>78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</row>
    <row r="14" spans="1:12" s="18" customFormat="1" x14ac:dyDescent="0.2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</row>
    <row r="15" spans="1:12" s="18" customFormat="1" ht="33" customHeight="1" x14ac:dyDescent="0.2">
      <c r="A15" s="40" t="s">
        <v>79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</row>
    <row r="16" spans="1:12" ht="15.75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</row>
    <row r="17" spans="1:12" ht="16.5" thickBot="1" x14ac:dyDescent="0.3">
      <c r="A17" s="41" t="s">
        <v>80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</row>
    <row r="18" spans="1:12" ht="34.5" customHeight="1" thickBot="1" x14ac:dyDescent="0.3">
      <c r="B18" s="44" t="s">
        <v>0</v>
      </c>
      <c r="C18" s="44"/>
      <c r="D18" s="44"/>
      <c r="E18" s="44"/>
      <c r="F18" s="44"/>
      <c r="G18" s="44"/>
      <c r="H18" s="44"/>
      <c r="I18" s="8" t="s">
        <v>1</v>
      </c>
      <c r="J18" s="45" t="s">
        <v>2</v>
      </c>
      <c r="K18" s="45"/>
      <c r="L18" s="8" t="s">
        <v>3</v>
      </c>
    </row>
    <row r="19" spans="1:12" ht="15.75" thickBot="1" x14ac:dyDescent="0.3">
      <c r="B19" s="46">
        <v>1</v>
      </c>
      <c r="C19" s="46"/>
      <c r="D19" s="46"/>
      <c r="E19" s="46"/>
      <c r="F19" s="46"/>
      <c r="G19" s="46"/>
      <c r="H19" s="46"/>
      <c r="I19" s="7">
        <v>2</v>
      </c>
      <c r="J19" s="47">
        <v>3</v>
      </c>
      <c r="K19" s="47"/>
      <c r="L19" s="7">
        <v>4</v>
      </c>
    </row>
    <row r="20" spans="1:12" ht="22.5" customHeight="1" x14ac:dyDescent="0.25">
      <c r="B20" s="5"/>
      <c r="C20" s="4"/>
      <c r="D20" s="2"/>
      <c r="E20" s="33" t="s">
        <v>4</v>
      </c>
      <c r="F20" s="33"/>
      <c r="G20" s="33"/>
      <c r="H20" s="33"/>
      <c r="I20" s="19"/>
      <c r="J20" s="34"/>
      <c r="K20" s="34"/>
      <c r="L20" s="20"/>
    </row>
    <row r="21" spans="1:12" ht="33.75" customHeight="1" x14ac:dyDescent="0.25">
      <c r="B21" s="5"/>
      <c r="C21" s="4"/>
      <c r="D21" s="2"/>
      <c r="E21" s="6"/>
      <c r="F21" s="38" t="s">
        <v>64</v>
      </c>
      <c r="G21" s="30"/>
      <c r="H21" s="31"/>
      <c r="I21" s="3">
        <f>2488600/1000</f>
        <v>2488.6</v>
      </c>
      <c r="J21" s="32">
        <v>0</v>
      </c>
      <c r="K21" s="32"/>
      <c r="L21" s="1">
        <v>0</v>
      </c>
    </row>
    <row r="22" spans="1:12" ht="22.5" customHeight="1" x14ac:dyDescent="0.25">
      <c r="B22" s="5"/>
      <c r="C22" s="4"/>
      <c r="D22" s="2"/>
      <c r="E22" s="33" t="s">
        <v>5</v>
      </c>
      <c r="F22" s="33"/>
      <c r="G22" s="33"/>
      <c r="H22" s="33"/>
      <c r="I22" s="19"/>
      <c r="J22" s="34"/>
      <c r="K22" s="34"/>
      <c r="L22" s="20"/>
    </row>
    <row r="23" spans="1:12" ht="28.5" customHeight="1" x14ac:dyDescent="0.25">
      <c r="B23" s="5"/>
      <c r="C23" s="4"/>
      <c r="D23" s="2"/>
      <c r="E23" s="6"/>
      <c r="F23" s="38" t="s">
        <v>65</v>
      </c>
      <c r="G23" s="30"/>
      <c r="H23" s="31"/>
      <c r="I23" s="3">
        <f>555778246.71/1000</f>
        <v>555778.24671000009</v>
      </c>
      <c r="J23" s="32">
        <v>0</v>
      </c>
      <c r="K23" s="32"/>
      <c r="L23" s="1">
        <v>0</v>
      </c>
    </row>
    <row r="24" spans="1:12" ht="26.25" customHeight="1" x14ac:dyDescent="0.25">
      <c r="B24" s="5"/>
      <c r="C24" s="4"/>
      <c r="D24" s="2"/>
      <c r="E24" s="33" t="s">
        <v>6</v>
      </c>
      <c r="F24" s="33"/>
      <c r="G24" s="33"/>
      <c r="H24" s="33"/>
      <c r="I24" s="19"/>
      <c r="J24" s="34"/>
      <c r="K24" s="34"/>
      <c r="L24" s="20"/>
    </row>
    <row r="25" spans="1:12" ht="15" customHeight="1" x14ac:dyDescent="0.25">
      <c r="B25" s="5"/>
      <c r="C25" s="4"/>
      <c r="D25" s="2"/>
      <c r="E25" s="6"/>
      <c r="F25" s="29" t="s">
        <v>84</v>
      </c>
      <c r="G25" s="30"/>
      <c r="H25" s="31"/>
      <c r="I25" s="3">
        <f>1397300/1000</f>
        <v>1397.3</v>
      </c>
      <c r="J25" s="32">
        <v>0</v>
      </c>
      <c r="K25" s="32"/>
      <c r="L25" s="1">
        <v>0</v>
      </c>
    </row>
    <row r="26" spans="1:12" ht="23.25" customHeight="1" x14ac:dyDescent="0.25">
      <c r="B26" s="5"/>
      <c r="C26" s="4"/>
      <c r="D26" s="2"/>
      <c r="E26" s="6"/>
      <c r="F26" s="38" t="s">
        <v>7</v>
      </c>
      <c r="G26" s="30"/>
      <c r="H26" s="31"/>
      <c r="I26" s="3">
        <f>3597304.09/1000</f>
        <v>3597.3040899999996</v>
      </c>
      <c r="J26" s="32">
        <v>0</v>
      </c>
      <c r="K26" s="32"/>
      <c r="L26" s="1">
        <v>0</v>
      </c>
    </row>
    <row r="27" spans="1:12" ht="15" customHeight="1" x14ac:dyDescent="0.25">
      <c r="B27" s="5"/>
      <c r="C27" s="4"/>
      <c r="D27" s="2"/>
      <c r="E27" s="6"/>
      <c r="F27" s="38" t="s">
        <v>8</v>
      </c>
      <c r="G27" s="30"/>
      <c r="H27" s="31"/>
      <c r="I27" s="3">
        <v>160</v>
      </c>
      <c r="J27" s="32">
        <v>0</v>
      </c>
      <c r="K27" s="32"/>
      <c r="L27" s="1">
        <v>0</v>
      </c>
    </row>
    <row r="28" spans="1:12" ht="15" customHeight="1" x14ac:dyDescent="0.25">
      <c r="B28" s="5"/>
      <c r="C28" s="4"/>
      <c r="D28" s="2"/>
      <c r="E28" s="6"/>
      <c r="F28" s="29" t="s">
        <v>85</v>
      </c>
      <c r="G28" s="30"/>
      <c r="H28" s="31"/>
      <c r="I28" s="3">
        <v>1028.3</v>
      </c>
      <c r="J28" s="32">
        <v>0</v>
      </c>
      <c r="K28" s="32"/>
      <c r="L28" s="1">
        <v>0</v>
      </c>
    </row>
    <row r="29" spans="1:12" ht="15" customHeight="1" x14ac:dyDescent="0.25">
      <c r="B29" s="5"/>
      <c r="C29" s="4"/>
      <c r="D29" s="2"/>
      <c r="E29" s="6"/>
      <c r="F29" s="38" t="s">
        <v>9</v>
      </c>
      <c r="G29" s="30"/>
      <c r="H29" s="31"/>
      <c r="I29" s="3">
        <v>0</v>
      </c>
      <c r="J29" s="32">
        <v>0</v>
      </c>
      <c r="K29" s="32"/>
      <c r="L29" s="1">
        <v>1500</v>
      </c>
    </row>
    <row r="30" spans="1:12" ht="15" customHeight="1" x14ac:dyDescent="0.25">
      <c r="B30" s="5"/>
      <c r="C30" s="4"/>
      <c r="D30" s="2"/>
      <c r="E30" s="6"/>
      <c r="F30" s="29" t="s">
        <v>86</v>
      </c>
      <c r="G30" s="30"/>
      <c r="H30" s="31"/>
      <c r="I30" s="3">
        <v>0</v>
      </c>
      <c r="J30" s="32">
        <v>0</v>
      </c>
      <c r="K30" s="32"/>
      <c r="L30" s="1">
        <v>20000</v>
      </c>
    </row>
    <row r="31" spans="1:12" ht="23.25" customHeight="1" x14ac:dyDescent="0.25">
      <c r="B31" s="5"/>
      <c r="C31" s="4"/>
      <c r="D31" s="2"/>
      <c r="E31" s="6"/>
      <c r="F31" s="38" t="s">
        <v>7</v>
      </c>
      <c r="G31" s="30"/>
      <c r="H31" s="31"/>
      <c r="I31" s="3">
        <f>3314218.29/1000</f>
        <v>3314.2182900000003</v>
      </c>
      <c r="J31" s="32">
        <v>0</v>
      </c>
      <c r="K31" s="32"/>
      <c r="L31" s="1">
        <v>0</v>
      </c>
    </row>
    <row r="32" spans="1:12" ht="23.25" customHeight="1" x14ac:dyDescent="0.25">
      <c r="B32" s="5"/>
      <c r="C32" s="4"/>
      <c r="D32" s="2"/>
      <c r="E32" s="6"/>
      <c r="F32" s="38" t="s">
        <v>10</v>
      </c>
      <c r="G32" s="30"/>
      <c r="H32" s="31"/>
      <c r="I32" s="3">
        <v>3890.4</v>
      </c>
      <c r="J32" s="32">
        <v>0</v>
      </c>
      <c r="K32" s="32"/>
      <c r="L32" s="1">
        <v>0</v>
      </c>
    </row>
    <row r="33" spans="2:12" ht="15" customHeight="1" x14ac:dyDescent="0.25">
      <c r="B33" s="5"/>
      <c r="C33" s="4"/>
      <c r="D33" s="2"/>
      <c r="E33" s="6"/>
      <c r="F33" s="38" t="s">
        <v>11</v>
      </c>
      <c r="G33" s="30"/>
      <c r="H33" s="31"/>
      <c r="I33" s="3">
        <v>1508</v>
      </c>
      <c r="J33" s="32">
        <v>0</v>
      </c>
      <c r="K33" s="32"/>
      <c r="L33" s="1">
        <v>0</v>
      </c>
    </row>
    <row r="34" spans="2:12" ht="36.75" customHeight="1" x14ac:dyDescent="0.25">
      <c r="B34" s="5"/>
      <c r="C34" s="4"/>
      <c r="D34" s="2"/>
      <c r="E34" s="33" t="s">
        <v>12</v>
      </c>
      <c r="F34" s="33"/>
      <c r="G34" s="33"/>
      <c r="H34" s="33"/>
      <c r="I34" s="19"/>
      <c r="J34" s="34"/>
      <c r="K34" s="34"/>
      <c r="L34" s="20"/>
    </row>
    <row r="35" spans="2:12" ht="23.25" customHeight="1" x14ac:dyDescent="0.25">
      <c r="B35" s="5"/>
      <c r="C35" s="4"/>
      <c r="D35" s="2"/>
      <c r="E35" s="6"/>
      <c r="F35" s="38" t="s">
        <v>13</v>
      </c>
      <c r="G35" s="30"/>
      <c r="H35" s="31"/>
      <c r="I35" s="3">
        <v>0</v>
      </c>
      <c r="J35" s="32">
        <v>0</v>
      </c>
      <c r="K35" s="32"/>
      <c r="L35" s="1">
        <v>2850</v>
      </c>
    </row>
    <row r="36" spans="2:12" ht="23.25" customHeight="1" x14ac:dyDescent="0.25">
      <c r="B36" s="5"/>
      <c r="C36" s="4"/>
      <c r="D36" s="2"/>
      <c r="E36" s="6"/>
      <c r="F36" s="38" t="s">
        <v>14</v>
      </c>
      <c r="G36" s="30"/>
      <c r="H36" s="31"/>
      <c r="I36" s="3">
        <v>0</v>
      </c>
      <c r="J36" s="32">
        <v>0</v>
      </c>
      <c r="K36" s="32"/>
      <c r="L36" s="1">
        <v>2850</v>
      </c>
    </row>
    <row r="37" spans="2:12" ht="23.25" customHeight="1" x14ac:dyDescent="0.25">
      <c r="B37" s="5"/>
      <c r="C37" s="4"/>
      <c r="D37" s="2"/>
      <c r="E37" s="6"/>
      <c r="F37" s="38" t="s">
        <v>15</v>
      </c>
      <c r="G37" s="30"/>
      <c r="H37" s="31"/>
      <c r="I37" s="3">
        <v>0</v>
      </c>
      <c r="J37" s="32">
        <v>7200</v>
      </c>
      <c r="K37" s="32"/>
      <c r="L37" s="1">
        <v>0</v>
      </c>
    </row>
    <row r="38" spans="2:12" ht="23.25" customHeight="1" x14ac:dyDescent="0.25">
      <c r="B38" s="5"/>
      <c r="C38" s="4"/>
      <c r="D38" s="2"/>
      <c r="E38" s="6"/>
      <c r="F38" s="38" t="s">
        <v>16</v>
      </c>
      <c r="G38" s="30"/>
      <c r="H38" s="31"/>
      <c r="I38" s="3">
        <v>0</v>
      </c>
      <c r="J38" s="32">
        <f>1736940/1000</f>
        <v>1736.94</v>
      </c>
      <c r="K38" s="32"/>
      <c r="L38" s="1">
        <v>0</v>
      </c>
    </row>
    <row r="39" spans="2:12" ht="23.25" customHeight="1" x14ac:dyDescent="0.25">
      <c r="B39" s="5"/>
      <c r="C39" s="4"/>
      <c r="D39" s="2"/>
      <c r="E39" s="6"/>
      <c r="F39" s="38" t="s">
        <v>17</v>
      </c>
      <c r="G39" s="30"/>
      <c r="H39" s="31"/>
      <c r="I39" s="3">
        <v>0</v>
      </c>
      <c r="J39" s="32">
        <f>1661120/1000</f>
        <v>1661.12</v>
      </c>
      <c r="K39" s="32"/>
      <c r="L39" s="1">
        <v>0</v>
      </c>
    </row>
    <row r="40" spans="2:12" ht="23.25" customHeight="1" x14ac:dyDescent="0.25">
      <c r="B40" s="5"/>
      <c r="C40" s="4"/>
      <c r="D40" s="2"/>
      <c r="E40" s="6"/>
      <c r="F40" s="38" t="s">
        <v>18</v>
      </c>
      <c r="G40" s="30"/>
      <c r="H40" s="31"/>
      <c r="I40" s="3">
        <f>1736420/1000</f>
        <v>1736.42</v>
      </c>
      <c r="J40" s="32">
        <v>0</v>
      </c>
      <c r="K40" s="32"/>
      <c r="L40" s="1">
        <v>0</v>
      </c>
    </row>
    <row r="41" spans="2:12" ht="23.25" customHeight="1" x14ac:dyDescent="0.25">
      <c r="B41" s="5"/>
      <c r="C41" s="4"/>
      <c r="D41" s="2"/>
      <c r="E41" s="6"/>
      <c r="F41" s="38" t="s">
        <v>19</v>
      </c>
      <c r="G41" s="30"/>
      <c r="H41" s="31"/>
      <c r="I41" s="3">
        <v>0</v>
      </c>
      <c r="J41" s="32">
        <v>1656</v>
      </c>
      <c r="K41" s="32"/>
      <c r="L41" s="1">
        <v>0</v>
      </c>
    </row>
    <row r="42" spans="2:12" ht="15" customHeight="1" x14ac:dyDescent="0.25">
      <c r="B42" s="5"/>
      <c r="C42" s="4"/>
      <c r="D42" s="2"/>
      <c r="E42" s="6"/>
      <c r="F42" s="38" t="s">
        <v>20</v>
      </c>
      <c r="G42" s="30"/>
      <c r="H42" s="31"/>
      <c r="I42" s="3">
        <v>0</v>
      </c>
      <c r="J42" s="32">
        <f>1736420/1000</f>
        <v>1736.42</v>
      </c>
      <c r="K42" s="32"/>
      <c r="L42" s="1">
        <v>0</v>
      </c>
    </row>
    <row r="43" spans="2:12" ht="15" customHeight="1" x14ac:dyDescent="0.25">
      <c r="B43" s="5"/>
      <c r="C43" s="4"/>
      <c r="D43" s="2"/>
      <c r="E43" s="6"/>
      <c r="F43" s="38" t="s">
        <v>21</v>
      </c>
      <c r="G43" s="30"/>
      <c r="H43" s="31"/>
      <c r="I43" s="3">
        <f>1736770/1000</f>
        <v>1736.77</v>
      </c>
      <c r="J43" s="32">
        <v>0</v>
      </c>
      <c r="K43" s="32"/>
      <c r="L43" s="1">
        <v>0</v>
      </c>
    </row>
    <row r="44" spans="2:12" ht="15" customHeight="1" x14ac:dyDescent="0.25">
      <c r="B44" s="5"/>
      <c r="C44" s="4"/>
      <c r="D44" s="2"/>
      <c r="E44" s="6"/>
      <c r="F44" s="38" t="s">
        <v>22</v>
      </c>
      <c r="G44" s="30"/>
      <c r="H44" s="31"/>
      <c r="I44" s="3">
        <f>1808710/1000</f>
        <v>1808.71</v>
      </c>
      <c r="J44" s="32">
        <v>0</v>
      </c>
      <c r="K44" s="32"/>
      <c r="L44" s="1">
        <v>0</v>
      </c>
    </row>
    <row r="45" spans="2:12" ht="23.25" customHeight="1" x14ac:dyDescent="0.25">
      <c r="B45" s="5"/>
      <c r="C45" s="4"/>
      <c r="D45" s="2"/>
      <c r="E45" s="6"/>
      <c r="F45" s="38" t="s">
        <v>23</v>
      </c>
      <c r="G45" s="30"/>
      <c r="H45" s="31"/>
      <c r="I45" s="3">
        <f>1736420/1000</f>
        <v>1736.42</v>
      </c>
      <c r="J45" s="32">
        <v>0</v>
      </c>
      <c r="K45" s="32"/>
      <c r="L45" s="1">
        <v>0</v>
      </c>
    </row>
    <row r="46" spans="2:12" ht="23.25" customHeight="1" x14ac:dyDescent="0.25">
      <c r="B46" s="5"/>
      <c r="C46" s="4"/>
      <c r="D46" s="2"/>
      <c r="E46" s="6"/>
      <c r="F46" s="38" t="s">
        <v>24</v>
      </c>
      <c r="G46" s="30"/>
      <c r="H46" s="31"/>
      <c r="I46" s="3">
        <v>4518</v>
      </c>
      <c r="J46" s="32">
        <v>0</v>
      </c>
      <c r="K46" s="32"/>
      <c r="L46" s="1">
        <v>0</v>
      </c>
    </row>
    <row r="47" spans="2:12" ht="23.25" customHeight="1" x14ac:dyDescent="0.25">
      <c r="B47" s="5"/>
      <c r="C47" s="4"/>
      <c r="D47" s="2"/>
      <c r="E47" s="6"/>
      <c r="F47" s="38" t="s">
        <v>25</v>
      </c>
      <c r="G47" s="30"/>
      <c r="H47" s="31"/>
      <c r="I47" s="3">
        <v>0</v>
      </c>
      <c r="J47" s="32">
        <v>2033.1</v>
      </c>
      <c r="K47" s="32"/>
      <c r="L47" s="1">
        <v>0</v>
      </c>
    </row>
    <row r="48" spans="2:12" ht="23.25" customHeight="1" x14ac:dyDescent="0.25">
      <c r="B48" s="5"/>
      <c r="C48" s="4"/>
      <c r="D48" s="2"/>
      <c r="E48" s="6"/>
      <c r="F48" s="38" t="s">
        <v>26</v>
      </c>
      <c r="G48" s="30"/>
      <c r="H48" s="31"/>
      <c r="I48" s="3">
        <f>2616680/1000</f>
        <v>2616.6799999999998</v>
      </c>
      <c r="J48" s="32">
        <v>0</v>
      </c>
      <c r="K48" s="32"/>
      <c r="L48" s="1">
        <v>0</v>
      </c>
    </row>
    <row r="49" spans="2:12" ht="23.25" customHeight="1" x14ac:dyDescent="0.25">
      <c r="B49" s="5"/>
      <c r="C49" s="4"/>
      <c r="D49" s="2"/>
      <c r="E49" s="6"/>
      <c r="F49" s="38" t="s">
        <v>27</v>
      </c>
      <c r="G49" s="30"/>
      <c r="H49" s="31"/>
      <c r="I49" s="3">
        <v>0</v>
      </c>
      <c r="J49" s="32">
        <f>1736420/1000</f>
        <v>1736.42</v>
      </c>
      <c r="K49" s="32"/>
      <c r="L49" s="1">
        <v>0</v>
      </c>
    </row>
    <row r="50" spans="2:12" ht="23.25" customHeight="1" x14ac:dyDescent="0.25">
      <c r="B50" s="5"/>
      <c r="C50" s="4"/>
      <c r="D50" s="2"/>
      <c r="E50" s="6"/>
      <c r="F50" s="38" t="s">
        <v>16</v>
      </c>
      <c r="G50" s="30"/>
      <c r="H50" s="31"/>
      <c r="I50" s="3">
        <v>0</v>
      </c>
      <c r="J50" s="39">
        <f>569660/1000</f>
        <v>569.66</v>
      </c>
      <c r="K50" s="32"/>
      <c r="L50" s="1">
        <v>0</v>
      </c>
    </row>
    <row r="51" spans="2:12" ht="23.25" customHeight="1" x14ac:dyDescent="0.25">
      <c r="B51" s="5"/>
      <c r="C51" s="4"/>
      <c r="D51" s="2"/>
      <c r="E51" s="6"/>
      <c r="F51" s="38" t="s">
        <v>17</v>
      </c>
      <c r="G51" s="30"/>
      <c r="H51" s="31"/>
      <c r="I51" s="3">
        <v>0</v>
      </c>
      <c r="J51" s="32">
        <v>544.88</v>
      </c>
      <c r="K51" s="32"/>
      <c r="L51" s="1">
        <v>0</v>
      </c>
    </row>
    <row r="52" spans="2:12" ht="23.25" customHeight="1" x14ac:dyDescent="0.25">
      <c r="B52" s="5"/>
      <c r="C52" s="4"/>
      <c r="D52" s="2"/>
      <c r="E52" s="6"/>
      <c r="F52" s="38" t="s">
        <v>18</v>
      </c>
      <c r="G52" s="30"/>
      <c r="H52" s="31"/>
      <c r="I52" s="3">
        <f>569580/1000</f>
        <v>569.58000000000004</v>
      </c>
      <c r="J52" s="32">
        <v>0</v>
      </c>
      <c r="K52" s="32"/>
      <c r="L52" s="1">
        <v>0</v>
      </c>
    </row>
    <row r="53" spans="2:12" ht="23.25" customHeight="1" x14ac:dyDescent="0.25">
      <c r="B53" s="5"/>
      <c r="C53" s="4"/>
      <c r="D53" s="2"/>
      <c r="E53" s="6"/>
      <c r="F53" s="38" t="s">
        <v>19</v>
      </c>
      <c r="G53" s="30"/>
      <c r="H53" s="31"/>
      <c r="I53" s="3">
        <v>0</v>
      </c>
      <c r="J53" s="32">
        <v>543.4</v>
      </c>
      <c r="K53" s="32"/>
      <c r="L53" s="1">
        <v>0</v>
      </c>
    </row>
    <row r="54" spans="2:12" ht="15" customHeight="1" x14ac:dyDescent="0.25">
      <c r="B54" s="5"/>
      <c r="C54" s="4"/>
      <c r="D54" s="2"/>
      <c r="E54" s="6"/>
      <c r="F54" s="38" t="s">
        <v>20</v>
      </c>
      <c r="G54" s="30"/>
      <c r="H54" s="31"/>
      <c r="I54" s="3">
        <v>0</v>
      </c>
      <c r="J54" s="32">
        <f>569580/1000</f>
        <v>569.58000000000004</v>
      </c>
      <c r="K54" s="32"/>
      <c r="L54" s="1">
        <v>0</v>
      </c>
    </row>
    <row r="55" spans="2:12" ht="15" customHeight="1" x14ac:dyDescent="0.25">
      <c r="B55" s="5"/>
      <c r="C55" s="4"/>
      <c r="D55" s="2"/>
      <c r="E55" s="6"/>
      <c r="F55" s="38" t="s">
        <v>21</v>
      </c>
      <c r="G55" s="30"/>
      <c r="H55" s="31"/>
      <c r="I55" s="3">
        <f>569230/1000</f>
        <v>569.23</v>
      </c>
      <c r="J55" s="32">
        <v>0</v>
      </c>
      <c r="K55" s="32"/>
      <c r="L55" s="1">
        <v>0</v>
      </c>
    </row>
    <row r="56" spans="2:12" ht="15" customHeight="1" x14ac:dyDescent="0.25">
      <c r="B56" s="5"/>
      <c r="C56" s="4"/>
      <c r="D56" s="2"/>
      <c r="E56" s="6"/>
      <c r="F56" s="38" t="s">
        <v>22</v>
      </c>
      <c r="G56" s="30"/>
      <c r="H56" s="31"/>
      <c r="I56" s="3">
        <f>593290/1000</f>
        <v>593.29</v>
      </c>
      <c r="J56" s="32">
        <v>0</v>
      </c>
      <c r="K56" s="32"/>
      <c r="L56" s="1">
        <v>0</v>
      </c>
    </row>
    <row r="57" spans="2:12" ht="23.25" customHeight="1" x14ac:dyDescent="0.25">
      <c r="B57" s="5"/>
      <c r="C57" s="4"/>
      <c r="D57" s="2"/>
      <c r="E57" s="6"/>
      <c r="F57" s="38" t="s">
        <v>23</v>
      </c>
      <c r="G57" s="30"/>
      <c r="H57" s="31"/>
      <c r="I57" s="3">
        <f>569580/1000</f>
        <v>569.58000000000004</v>
      </c>
      <c r="J57" s="32">
        <v>0</v>
      </c>
      <c r="K57" s="32"/>
      <c r="L57" s="1">
        <v>0</v>
      </c>
    </row>
    <row r="58" spans="2:12" ht="23.25" customHeight="1" x14ac:dyDescent="0.25">
      <c r="B58" s="5"/>
      <c r="C58" s="4"/>
      <c r="D58" s="2"/>
      <c r="E58" s="6"/>
      <c r="F58" s="38" t="s">
        <v>24</v>
      </c>
      <c r="G58" s="30"/>
      <c r="H58" s="31"/>
      <c r="I58" s="3">
        <v>1482</v>
      </c>
      <c r="J58" s="32">
        <v>0</v>
      </c>
      <c r="K58" s="32"/>
      <c r="L58" s="1">
        <v>0</v>
      </c>
    </row>
    <row r="59" spans="2:12" ht="23.25" customHeight="1" x14ac:dyDescent="0.25">
      <c r="B59" s="5"/>
      <c r="C59" s="4"/>
      <c r="D59" s="2"/>
      <c r="E59" s="6"/>
      <c r="F59" s="38" t="s">
        <v>28</v>
      </c>
      <c r="G59" s="30"/>
      <c r="H59" s="31"/>
      <c r="I59" s="3">
        <v>0</v>
      </c>
      <c r="J59" s="32">
        <v>666.9</v>
      </c>
      <c r="K59" s="32"/>
      <c r="L59" s="1">
        <v>0</v>
      </c>
    </row>
    <row r="60" spans="2:12" ht="23.25" customHeight="1" x14ac:dyDescent="0.25">
      <c r="B60" s="5"/>
      <c r="C60" s="4"/>
      <c r="D60" s="2"/>
      <c r="E60" s="6"/>
      <c r="F60" s="38" t="s">
        <v>29</v>
      </c>
      <c r="G60" s="30"/>
      <c r="H60" s="31"/>
      <c r="I60" s="3">
        <f>858320/1000</f>
        <v>858.32</v>
      </c>
      <c r="J60" s="32">
        <v>0</v>
      </c>
      <c r="K60" s="32"/>
      <c r="L60" s="1">
        <v>0</v>
      </c>
    </row>
    <row r="61" spans="2:12" ht="23.25" customHeight="1" x14ac:dyDescent="0.25">
      <c r="B61" s="5"/>
      <c r="C61" s="4"/>
      <c r="D61" s="2"/>
      <c r="E61" s="6"/>
      <c r="F61" s="38" t="s">
        <v>30</v>
      </c>
      <c r="G61" s="30"/>
      <c r="H61" s="31"/>
      <c r="I61" s="3">
        <v>0</v>
      </c>
      <c r="J61" s="32">
        <f>569580/1000</f>
        <v>569.58000000000004</v>
      </c>
      <c r="K61" s="32"/>
      <c r="L61" s="1">
        <v>0</v>
      </c>
    </row>
    <row r="62" spans="2:12" ht="23.25" customHeight="1" x14ac:dyDescent="0.25">
      <c r="B62" s="5"/>
      <c r="C62" s="4"/>
      <c r="D62" s="2"/>
      <c r="E62" s="6"/>
      <c r="F62" s="38" t="s">
        <v>31</v>
      </c>
      <c r="G62" s="30"/>
      <c r="H62" s="31"/>
      <c r="I62" s="3">
        <v>8800</v>
      </c>
      <c r="J62" s="32">
        <v>0</v>
      </c>
      <c r="K62" s="32"/>
      <c r="L62" s="1">
        <v>0</v>
      </c>
    </row>
    <row r="63" spans="2:12" ht="23.25" customHeight="1" x14ac:dyDescent="0.25">
      <c r="B63" s="5"/>
      <c r="C63" s="4"/>
      <c r="D63" s="2"/>
      <c r="E63" s="6"/>
      <c r="F63" s="38" t="s">
        <v>32</v>
      </c>
      <c r="G63" s="30"/>
      <c r="H63" s="31"/>
      <c r="I63" s="3">
        <v>7800</v>
      </c>
      <c r="J63" s="32">
        <v>0</v>
      </c>
      <c r="K63" s="32"/>
      <c r="L63" s="1">
        <v>0</v>
      </c>
    </row>
    <row r="64" spans="2:12" ht="15" customHeight="1" x14ac:dyDescent="0.25">
      <c r="B64" s="5"/>
      <c r="C64" s="4"/>
      <c r="D64" s="2"/>
      <c r="E64" s="6"/>
      <c r="F64" s="38" t="s">
        <v>33</v>
      </c>
      <c r="G64" s="30"/>
      <c r="H64" s="31"/>
      <c r="I64" s="3">
        <f>70544.4/1000</f>
        <v>70.544399999999996</v>
      </c>
      <c r="J64" s="32">
        <v>0</v>
      </c>
      <c r="K64" s="32"/>
      <c r="L64" s="1">
        <v>0</v>
      </c>
    </row>
    <row r="65" spans="2:12" ht="15" customHeight="1" x14ac:dyDescent="0.25">
      <c r="B65" s="5"/>
      <c r="C65" s="4"/>
      <c r="D65" s="2"/>
      <c r="E65" s="6"/>
      <c r="F65" s="38" t="s">
        <v>34</v>
      </c>
      <c r="G65" s="30"/>
      <c r="H65" s="31"/>
      <c r="I65" s="3">
        <v>70.543999999999997</v>
      </c>
      <c r="J65" s="32">
        <v>0</v>
      </c>
      <c r="K65" s="32"/>
      <c r="L65" s="1">
        <v>0</v>
      </c>
    </row>
    <row r="66" spans="2:12" ht="15" customHeight="1" x14ac:dyDescent="0.25">
      <c r="B66" s="5"/>
      <c r="C66" s="4"/>
      <c r="D66" s="2"/>
      <c r="E66" s="6"/>
      <c r="F66" s="38" t="s">
        <v>35</v>
      </c>
      <c r="G66" s="30"/>
      <c r="H66" s="31"/>
      <c r="I66" s="3">
        <v>70.543999999999997</v>
      </c>
      <c r="J66" s="32">
        <v>0</v>
      </c>
      <c r="K66" s="32"/>
      <c r="L66" s="1">
        <v>0</v>
      </c>
    </row>
    <row r="67" spans="2:12" ht="15" customHeight="1" x14ac:dyDescent="0.25">
      <c r="B67" s="5"/>
      <c r="C67" s="4"/>
      <c r="D67" s="2"/>
      <c r="E67" s="6"/>
      <c r="F67" s="38" t="s">
        <v>36</v>
      </c>
      <c r="G67" s="30"/>
      <c r="H67" s="31"/>
      <c r="I67" s="3">
        <f>2029377.62/1000</f>
        <v>2029.3776200000002</v>
      </c>
      <c r="J67" s="32">
        <v>0</v>
      </c>
      <c r="K67" s="32"/>
      <c r="L67" s="1">
        <v>0</v>
      </c>
    </row>
    <row r="68" spans="2:12" ht="15" customHeight="1" x14ac:dyDescent="0.25">
      <c r="B68" s="5"/>
      <c r="C68" s="4"/>
      <c r="D68" s="2"/>
      <c r="E68" s="6"/>
      <c r="F68" s="38" t="s">
        <v>37</v>
      </c>
      <c r="G68" s="30"/>
      <c r="H68" s="31"/>
      <c r="I68" s="3">
        <f>2760697.59/1000</f>
        <v>2760.6975899999998</v>
      </c>
      <c r="J68" s="32">
        <v>0</v>
      </c>
      <c r="K68" s="32"/>
      <c r="L68" s="1">
        <v>0</v>
      </c>
    </row>
    <row r="69" spans="2:12" ht="23.25" customHeight="1" x14ac:dyDescent="0.25">
      <c r="B69" s="5"/>
      <c r="C69" s="4"/>
      <c r="D69" s="2"/>
      <c r="E69" s="6"/>
      <c r="F69" s="38" t="s">
        <v>38</v>
      </c>
      <c r="G69" s="30"/>
      <c r="H69" s="31"/>
      <c r="I69" s="3">
        <f>792911.39/1000</f>
        <v>792.91138999999998</v>
      </c>
      <c r="J69" s="32">
        <v>0</v>
      </c>
      <c r="K69" s="32"/>
      <c r="L69" s="1">
        <v>0</v>
      </c>
    </row>
    <row r="70" spans="2:12" ht="15" customHeight="1" x14ac:dyDescent="0.25">
      <c r="B70" s="5"/>
      <c r="C70" s="4"/>
      <c r="D70" s="2"/>
      <c r="E70" s="6"/>
      <c r="F70" s="38" t="s">
        <v>67</v>
      </c>
      <c r="G70" s="30"/>
      <c r="H70" s="31"/>
      <c r="I70" s="3">
        <f>(3923420+18756000)/1000</f>
        <v>22679.42</v>
      </c>
      <c r="J70" s="32">
        <v>0</v>
      </c>
      <c r="K70" s="32"/>
      <c r="L70" s="1">
        <v>0</v>
      </c>
    </row>
    <row r="71" spans="2:12" ht="15" customHeight="1" x14ac:dyDescent="0.25">
      <c r="B71" s="5"/>
      <c r="C71" s="4"/>
      <c r="D71" s="2"/>
      <c r="E71" s="6"/>
      <c r="F71" s="38" t="s">
        <v>66</v>
      </c>
      <c r="G71" s="30"/>
      <c r="H71" s="31"/>
      <c r="I71" s="3">
        <f>(6175050+29519000)/1000</f>
        <v>35694.050000000003</v>
      </c>
      <c r="J71" s="32">
        <v>0</v>
      </c>
      <c r="K71" s="32"/>
      <c r="L71" s="1">
        <v>0</v>
      </c>
    </row>
    <row r="72" spans="2:12" ht="15" customHeight="1" x14ac:dyDescent="0.25">
      <c r="B72" s="5"/>
      <c r="C72" s="4"/>
      <c r="D72" s="2"/>
      <c r="E72" s="6"/>
      <c r="F72" s="38" t="s">
        <v>69</v>
      </c>
      <c r="G72" s="30"/>
      <c r="H72" s="31"/>
      <c r="I72" s="3">
        <f>(6237460+29818000)/1000</f>
        <v>36055.46</v>
      </c>
      <c r="J72" s="32">
        <v>0</v>
      </c>
      <c r="K72" s="32"/>
      <c r="L72" s="1">
        <v>0</v>
      </c>
    </row>
    <row r="73" spans="2:12" ht="15" customHeight="1" x14ac:dyDescent="0.25">
      <c r="B73" s="5"/>
      <c r="C73" s="4"/>
      <c r="D73" s="2"/>
      <c r="E73" s="6"/>
      <c r="F73" s="38" t="s">
        <v>71</v>
      </c>
      <c r="G73" s="30"/>
      <c r="H73" s="31"/>
      <c r="I73" s="3">
        <f>(1962920+9381000)/1000</f>
        <v>11343.92</v>
      </c>
      <c r="J73" s="32">
        <v>0</v>
      </c>
      <c r="K73" s="32"/>
      <c r="L73" s="1">
        <v>0</v>
      </c>
    </row>
    <row r="74" spans="2:12" ht="15" customHeight="1" x14ac:dyDescent="0.25">
      <c r="B74" s="5"/>
      <c r="C74" s="4"/>
      <c r="D74" s="2"/>
      <c r="E74" s="6"/>
      <c r="F74" s="38" t="s">
        <v>70</v>
      </c>
      <c r="G74" s="30"/>
      <c r="H74" s="31"/>
      <c r="I74" s="3">
        <f>(1605920+7678000)/1000</f>
        <v>9283.92</v>
      </c>
      <c r="J74" s="32">
        <v>0</v>
      </c>
      <c r="K74" s="32"/>
      <c r="L74" s="1">
        <v>0</v>
      </c>
    </row>
    <row r="75" spans="2:12" ht="15" customHeight="1" x14ac:dyDescent="0.25">
      <c r="B75" s="5"/>
      <c r="C75" s="4"/>
      <c r="D75" s="2"/>
      <c r="E75" s="6"/>
      <c r="F75" s="38" t="s">
        <v>68</v>
      </c>
      <c r="G75" s="30"/>
      <c r="H75" s="31"/>
      <c r="I75" s="3">
        <f>(5042460+24103000)/1000</f>
        <v>29145.46</v>
      </c>
      <c r="J75" s="32">
        <v>0</v>
      </c>
      <c r="K75" s="32"/>
      <c r="L75" s="1">
        <v>0</v>
      </c>
    </row>
    <row r="76" spans="2:12" ht="25.5" customHeight="1" x14ac:dyDescent="0.25">
      <c r="B76" s="5"/>
      <c r="C76" s="4"/>
      <c r="D76" s="2"/>
      <c r="E76" s="33" t="s">
        <v>39</v>
      </c>
      <c r="F76" s="33"/>
      <c r="G76" s="33"/>
      <c r="H76" s="33"/>
      <c r="I76" s="19"/>
      <c r="J76" s="34"/>
      <c r="K76" s="34"/>
      <c r="L76" s="20"/>
    </row>
    <row r="77" spans="2:12" ht="23.25" customHeight="1" x14ac:dyDescent="0.25">
      <c r="B77" s="5"/>
      <c r="C77" s="4"/>
      <c r="D77" s="2"/>
      <c r="E77" s="6"/>
      <c r="F77" s="38" t="s">
        <v>40</v>
      </c>
      <c r="G77" s="30"/>
      <c r="H77" s="31"/>
      <c r="I77" s="3">
        <v>12</v>
      </c>
      <c r="J77" s="32">
        <v>0</v>
      </c>
      <c r="K77" s="32"/>
      <c r="L77" s="1">
        <v>0</v>
      </c>
    </row>
    <row r="78" spans="2:12" ht="15" customHeight="1" x14ac:dyDescent="0.25">
      <c r="B78" s="5"/>
      <c r="C78" s="4"/>
      <c r="D78" s="2"/>
      <c r="E78" s="6"/>
      <c r="F78" s="38" t="s">
        <v>41</v>
      </c>
      <c r="G78" s="30"/>
      <c r="H78" s="31"/>
      <c r="I78" s="3">
        <v>180.5</v>
      </c>
      <c r="J78" s="32">
        <v>0</v>
      </c>
      <c r="K78" s="32"/>
      <c r="L78" s="1">
        <v>0</v>
      </c>
    </row>
    <row r="79" spans="2:12" ht="15" customHeight="1" x14ac:dyDescent="0.25">
      <c r="B79" s="5"/>
      <c r="C79" s="4"/>
      <c r="D79" s="2"/>
      <c r="E79" s="6"/>
      <c r="F79" s="38" t="s">
        <v>42</v>
      </c>
      <c r="G79" s="30"/>
      <c r="H79" s="31"/>
      <c r="I79" s="3">
        <f>1074900/1000</f>
        <v>1074.9000000000001</v>
      </c>
      <c r="J79" s="32">
        <v>0</v>
      </c>
      <c r="K79" s="32"/>
      <c r="L79" s="1">
        <v>0</v>
      </c>
    </row>
    <row r="80" spans="2:12" ht="15" customHeight="1" x14ac:dyDescent="0.25">
      <c r="B80" s="5"/>
      <c r="C80" s="4"/>
      <c r="D80" s="2"/>
      <c r="E80" s="6"/>
      <c r="F80" s="38" t="s">
        <v>43</v>
      </c>
      <c r="G80" s="30"/>
      <c r="H80" s="31"/>
      <c r="I80" s="3">
        <f>292300/1000</f>
        <v>292.3</v>
      </c>
      <c r="J80" s="32">
        <v>0</v>
      </c>
      <c r="K80" s="32"/>
      <c r="L80" s="1">
        <v>0</v>
      </c>
    </row>
    <row r="81" spans="2:12" ht="15" customHeight="1" x14ac:dyDescent="0.25">
      <c r="B81" s="5"/>
      <c r="C81" s="4"/>
      <c r="D81" s="2"/>
      <c r="E81" s="6"/>
      <c r="F81" s="38" t="s">
        <v>44</v>
      </c>
      <c r="G81" s="30"/>
      <c r="H81" s="31"/>
      <c r="I81" s="3">
        <f>351100/1000</f>
        <v>351.1</v>
      </c>
      <c r="J81" s="32">
        <v>0</v>
      </c>
      <c r="K81" s="32"/>
      <c r="L81" s="1">
        <v>0</v>
      </c>
    </row>
    <row r="82" spans="2:12" ht="23.25" customHeight="1" x14ac:dyDescent="0.25">
      <c r="B82" s="5"/>
      <c r="C82" s="4"/>
      <c r="D82" s="2"/>
      <c r="E82" s="6"/>
      <c r="F82" s="38" t="s">
        <v>45</v>
      </c>
      <c r="G82" s="30"/>
      <c r="H82" s="31"/>
      <c r="I82" s="3">
        <f>40083.25/1000</f>
        <v>40.08325</v>
      </c>
      <c r="J82" s="32">
        <v>0</v>
      </c>
      <c r="K82" s="32"/>
      <c r="L82" s="1">
        <v>0</v>
      </c>
    </row>
    <row r="83" spans="2:12" ht="23.25" customHeight="1" x14ac:dyDescent="0.25">
      <c r="B83" s="5"/>
      <c r="C83" s="4"/>
      <c r="D83" s="2"/>
      <c r="E83" s="6"/>
      <c r="F83" s="38" t="s">
        <v>46</v>
      </c>
      <c r="G83" s="30"/>
      <c r="H83" s="31"/>
      <c r="I83" s="3">
        <f>42396.43/1000</f>
        <v>42.396430000000002</v>
      </c>
      <c r="J83" s="32">
        <v>0</v>
      </c>
      <c r="K83" s="32"/>
      <c r="L83" s="1">
        <v>0</v>
      </c>
    </row>
    <row r="84" spans="2:12" ht="23.25" customHeight="1" x14ac:dyDescent="0.25">
      <c r="B84" s="5"/>
      <c r="C84" s="4"/>
      <c r="D84" s="2"/>
      <c r="E84" s="6"/>
      <c r="F84" s="38" t="s">
        <v>47</v>
      </c>
      <c r="G84" s="30"/>
      <c r="H84" s="31"/>
      <c r="I84" s="3">
        <f>42396.43/1000</f>
        <v>42.396430000000002</v>
      </c>
      <c r="J84" s="32">
        <v>0</v>
      </c>
      <c r="K84" s="32"/>
      <c r="L84" s="1">
        <v>0</v>
      </c>
    </row>
    <row r="85" spans="2:12" ht="23.25" customHeight="1" x14ac:dyDescent="0.25">
      <c r="B85" s="5"/>
      <c r="C85" s="4"/>
      <c r="D85" s="2"/>
      <c r="E85" s="6"/>
      <c r="F85" s="38" t="s">
        <v>48</v>
      </c>
      <c r="G85" s="30"/>
      <c r="H85" s="31"/>
      <c r="I85" s="3">
        <v>3500</v>
      </c>
      <c r="J85" s="32">
        <v>0</v>
      </c>
      <c r="K85" s="32"/>
      <c r="L85" s="1">
        <v>0</v>
      </c>
    </row>
    <row r="86" spans="2:12" ht="23.25" customHeight="1" x14ac:dyDescent="0.25">
      <c r="B86" s="5"/>
      <c r="C86" s="4"/>
      <c r="D86" s="2"/>
      <c r="E86" s="6"/>
      <c r="F86" s="38" t="s">
        <v>49</v>
      </c>
      <c r="G86" s="30"/>
      <c r="H86" s="31"/>
      <c r="I86" s="3">
        <v>400</v>
      </c>
      <c r="J86" s="32">
        <v>0</v>
      </c>
      <c r="K86" s="32"/>
      <c r="L86" s="1">
        <v>0</v>
      </c>
    </row>
    <row r="87" spans="2:12" ht="23.25" customHeight="1" x14ac:dyDescent="0.25">
      <c r="B87" s="5"/>
      <c r="C87" s="4"/>
      <c r="D87" s="2"/>
      <c r="E87" s="6"/>
      <c r="F87" s="38" t="s">
        <v>50</v>
      </c>
      <c r="G87" s="30"/>
      <c r="H87" s="31"/>
      <c r="I87" s="3">
        <v>400</v>
      </c>
      <c r="J87" s="32">
        <v>0</v>
      </c>
      <c r="K87" s="32"/>
      <c r="L87" s="1">
        <v>0</v>
      </c>
    </row>
    <row r="88" spans="2:12" ht="23.25" customHeight="1" x14ac:dyDescent="0.25">
      <c r="B88" s="5"/>
      <c r="C88" s="4"/>
      <c r="D88" s="2"/>
      <c r="E88" s="6"/>
      <c r="F88" s="38" t="s">
        <v>51</v>
      </c>
      <c r="G88" s="30"/>
      <c r="H88" s="31"/>
      <c r="I88" s="3">
        <v>300</v>
      </c>
      <c r="J88" s="32">
        <v>0</v>
      </c>
      <c r="K88" s="32"/>
      <c r="L88" s="1">
        <v>0</v>
      </c>
    </row>
    <row r="89" spans="2:12" ht="23.25" customHeight="1" x14ac:dyDescent="0.25">
      <c r="B89" s="5"/>
      <c r="C89" s="4"/>
      <c r="D89" s="2"/>
      <c r="E89" s="6"/>
      <c r="F89" s="38" t="s">
        <v>52</v>
      </c>
      <c r="G89" s="30"/>
      <c r="H89" s="31"/>
      <c r="I89" s="3">
        <v>300</v>
      </c>
      <c r="J89" s="32">
        <v>0</v>
      </c>
      <c r="K89" s="32"/>
      <c r="L89" s="1">
        <v>0</v>
      </c>
    </row>
    <row r="90" spans="2:12" ht="15" customHeight="1" x14ac:dyDescent="0.25">
      <c r="B90" s="5"/>
      <c r="C90" s="4"/>
      <c r="D90" s="2"/>
      <c r="E90" s="6"/>
      <c r="F90" s="38" t="s">
        <v>53</v>
      </c>
      <c r="G90" s="30"/>
      <c r="H90" s="31"/>
      <c r="I90" s="3">
        <v>30</v>
      </c>
      <c r="J90" s="32">
        <v>0</v>
      </c>
      <c r="K90" s="32"/>
      <c r="L90" s="1">
        <v>0</v>
      </c>
    </row>
    <row r="91" spans="2:12" ht="15" customHeight="1" x14ac:dyDescent="0.25">
      <c r="B91" s="5"/>
      <c r="C91" s="4"/>
      <c r="D91" s="2"/>
      <c r="E91" s="6"/>
      <c r="F91" s="38" t="s">
        <v>54</v>
      </c>
      <c r="G91" s="30"/>
      <c r="H91" s="31"/>
      <c r="I91" s="3">
        <v>0</v>
      </c>
      <c r="J91" s="32">
        <v>500</v>
      </c>
      <c r="K91" s="32"/>
      <c r="L91" s="1">
        <v>0</v>
      </c>
    </row>
    <row r="92" spans="2:12" ht="15" customHeight="1" x14ac:dyDescent="0.25">
      <c r="B92" s="5"/>
      <c r="C92" s="4"/>
      <c r="D92" s="2"/>
      <c r="E92" s="6"/>
      <c r="F92" s="38" t="s">
        <v>55</v>
      </c>
      <c r="G92" s="30"/>
      <c r="H92" s="31"/>
      <c r="I92" s="3">
        <v>0</v>
      </c>
      <c r="J92" s="32">
        <f>16771250/1000</f>
        <v>16771.25</v>
      </c>
      <c r="K92" s="32"/>
      <c r="L92" s="1">
        <v>0</v>
      </c>
    </row>
    <row r="93" spans="2:12" ht="15" customHeight="1" x14ac:dyDescent="0.25">
      <c r="B93" s="5"/>
      <c r="C93" s="4"/>
      <c r="D93" s="2"/>
      <c r="E93" s="6"/>
      <c r="F93" s="38" t="s">
        <v>56</v>
      </c>
      <c r="G93" s="30"/>
      <c r="H93" s="31"/>
      <c r="I93" s="3">
        <v>0</v>
      </c>
      <c r="J93" s="32">
        <v>500</v>
      </c>
      <c r="K93" s="32"/>
      <c r="L93" s="1">
        <v>0</v>
      </c>
    </row>
    <row r="94" spans="2:12" ht="15" customHeight="1" x14ac:dyDescent="0.25">
      <c r="B94" s="5"/>
      <c r="C94" s="4"/>
      <c r="D94" s="2"/>
      <c r="E94" s="6"/>
      <c r="F94" s="38" t="s">
        <v>57</v>
      </c>
      <c r="G94" s="30"/>
      <c r="H94" s="31"/>
      <c r="I94" s="3">
        <v>0</v>
      </c>
      <c r="J94" s="32">
        <v>1000</v>
      </c>
      <c r="K94" s="32"/>
      <c r="L94" s="1">
        <v>0</v>
      </c>
    </row>
    <row r="95" spans="2:12" ht="15" customHeight="1" x14ac:dyDescent="0.25">
      <c r="B95" s="5"/>
      <c r="C95" s="4"/>
      <c r="D95" s="2"/>
      <c r="E95" s="6"/>
      <c r="F95" s="38" t="s">
        <v>58</v>
      </c>
      <c r="G95" s="30"/>
      <c r="H95" s="31"/>
      <c r="I95" s="3">
        <v>0</v>
      </c>
      <c r="J95" s="32">
        <v>100</v>
      </c>
      <c r="K95" s="32"/>
      <c r="L95" s="1">
        <v>0</v>
      </c>
    </row>
    <row r="96" spans="2:12" s="24" customFormat="1" ht="23.25" customHeight="1" x14ac:dyDescent="0.2">
      <c r="B96" s="21"/>
      <c r="C96" s="22"/>
      <c r="D96" s="23"/>
      <c r="E96" s="33" t="s">
        <v>4</v>
      </c>
      <c r="F96" s="33"/>
      <c r="G96" s="33"/>
      <c r="H96" s="33"/>
      <c r="I96" s="19"/>
      <c r="J96" s="34"/>
      <c r="K96" s="34"/>
      <c r="L96" s="20"/>
    </row>
    <row r="97" spans="2:12" s="13" customFormat="1" ht="11.25" x14ac:dyDescent="0.2">
      <c r="B97" s="9"/>
      <c r="C97" s="10"/>
      <c r="D97" s="11"/>
      <c r="E97" s="12"/>
      <c r="F97" s="29" t="s">
        <v>59</v>
      </c>
      <c r="G97" s="35"/>
      <c r="H97" s="36"/>
      <c r="I97" s="14">
        <f>66931400/1000</f>
        <v>66931.399999999994</v>
      </c>
      <c r="J97" s="37">
        <f>137361290/1000</f>
        <v>137361.29</v>
      </c>
      <c r="K97" s="37"/>
      <c r="L97" s="15">
        <v>0</v>
      </c>
    </row>
    <row r="98" spans="2:12" s="13" customFormat="1" ht="42.75" customHeight="1" x14ac:dyDescent="0.2">
      <c r="B98" s="9"/>
      <c r="C98" s="10"/>
      <c r="D98" s="11"/>
      <c r="E98" s="12"/>
      <c r="F98" s="29" t="s">
        <v>60</v>
      </c>
      <c r="G98" s="35"/>
      <c r="H98" s="36"/>
      <c r="I98" s="14">
        <f>255690810/1000</f>
        <v>255690.81</v>
      </c>
      <c r="J98" s="37">
        <f>335611890/1000</f>
        <v>335611.89</v>
      </c>
      <c r="K98" s="37"/>
      <c r="L98" s="15">
        <v>0</v>
      </c>
    </row>
    <row r="99" spans="2:12" s="13" customFormat="1" ht="40.5" customHeight="1" x14ac:dyDescent="0.2">
      <c r="B99" s="9"/>
      <c r="C99" s="10"/>
      <c r="D99" s="11"/>
      <c r="E99" s="12"/>
      <c r="F99" s="29" t="s">
        <v>61</v>
      </c>
      <c r="G99" s="35"/>
      <c r="H99" s="36"/>
      <c r="I99" s="14">
        <f>397637902.83/1000</f>
        <v>397637.90282999998</v>
      </c>
      <c r="J99" s="37">
        <v>0</v>
      </c>
      <c r="K99" s="37"/>
      <c r="L99" s="15">
        <v>0</v>
      </c>
    </row>
    <row r="100" spans="2:12" s="24" customFormat="1" ht="28.5" customHeight="1" x14ac:dyDescent="0.2">
      <c r="B100" s="21"/>
      <c r="C100" s="22"/>
      <c r="D100" s="23"/>
      <c r="E100" s="33" t="s">
        <v>62</v>
      </c>
      <c r="F100" s="33"/>
      <c r="G100" s="33"/>
      <c r="H100" s="33"/>
      <c r="I100" s="19"/>
      <c r="J100" s="34"/>
      <c r="K100" s="34"/>
      <c r="L100" s="20"/>
    </row>
    <row r="101" spans="2:12" ht="29.25" customHeight="1" thickBot="1" x14ac:dyDescent="0.3">
      <c r="B101" s="5"/>
      <c r="C101" s="4"/>
      <c r="D101" s="2"/>
      <c r="E101" s="6"/>
      <c r="F101" s="29" t="s">
        <v>72</v>
      </c>
      <c r="G101" s="30"/>
      <c r="H101" s="31"/>
      <c r="I101" s="3">
        <f>33783000/1000</f>
        <v>33783</v>
      </c>
      <c r="J101" s="32">
        <f>22522000/1000</f>
        <v>22522</v>
      </c>
      <c r="K101" s="32"/>
      <c r="L101" s="1">
        <f>31531000/1000</f>
        <v>31531</v>
      </c>
    </row>
    <row r="102" spans="2:12" ht="15.75" thickBot="1" x14ac:dyDescent="0.3">
      <c r="B102" s="25" t="s">
        <v>63</v>
      </c>
      <c r="C102" s="26"/>
      <c r="D102" s="26"/>
      <c r="E102" s="26"/>
      <c r="F102" s="26"/>
      <c r="G102" s="26"/>
      <c r="H102" s="26"/>
      <c r="I102" s="16">
        <f>SUM(I20:I101)</f>
        <v>1519563.0070300004</v>
      </c>
      <c r="J102" s="27">
        <f>SUM(J20:J101)</f>
        <v>535590.43000000005</v>
      </c>
      <c r="K102" s="28"/>
      <c r="L102" s="16">
        <f>SUM(L20:L101)</f>
        <v>58731</v>
      </c>
    </row>
  </sheetData>
  <mergeCells count="186">
    <mergeCell ref="A1:L1"/>
    <mergeCell ref="A2:L2"/>
    <mergeCell ref="A9:L9"/>
    <mergeCell ref="A3:L3"/>
    <mergeCell ref="A4:L4"/>
    <mergeCell ref="A5:L5"/>
    <mergeCell ref="B18:H18"/>
    <mergeCell ref="J18:K18"/>
    <mergeCell ref="B19:H19"/>
    <mergeCell ref="J19:K19"/>
    <mergeCell ref="A7:L7"/>
    <mergeCell ref="A8:L8"/>
    <mergeCell ref="A12:L12"/>
    <mergeCell ref="E22:H22"/>
    <mergeCell ref="J22:K22"/>
    <mergeCell ref="F21:H21"/>
    <mergeCell ref="J21:K21"/>
    <mergeCell ref="E20:H20"/>
    <mergeCell ref="J20:K20"/>
    <mergeCell ref="A11:L11"/>
    <mergeCell ref="A10:L10"/>
    <mergeCell ref="J27:K27"/>
    <mergeCell ref="F26:H26"/>
    <mergeCell ref="J26:K26"/>
    <mergeCell ref="F25:H25"/>
    <mergeCell ref="J25:K25"/>
    <mergeCell ref="A14:L14"/>
    <mergeCell ref="E24:H24"/>
    <mergeCell ref="J24:K24"/>
    <mergeCell ref="A13:L13"/>
    <mergeCell ref="F23:H23"/>
    <mergeCell ref="J23:K23"/>
    <mergeCell ref="F36:H36"/>
    <mergeCell ref="J36:K36"/>
    <mergeCell ref="F37:H37"/>
    <mergeCell ref="J37:K37"/>
    <mergeCell ref="F35:H35"/>
    <mergeCell ref="J35:K35"/>
    <mergeCell ref="A15:L15"/>
    <mergeCell ref="A16:L16"/>
    <mergeCell ref="A17:L17"/>
    <mergeCell ref="F33:H33"/>
    <mergeCell ref="J33:K33"/>
    <mergeCell ref="E34:H34"/>
    <mergeCell ref="J34:K34"/>
    <mergeCell ref="F31:H31"/>
    <mergeCell ref="J31:K31"/>
    <mergeCell ref="F32:H32"/>
    <mergeCell ref="J32:K32"/>
    <mergeCell ref="F28:H28"/>
    <mergeCell ref="J28:K28"/>
    <mergeCell ref="F29:H29"/>
    <mergeCell ref="J29:K29"/>
    <mergeCell ref="F30:H30"/>
    <mergeCell ref="J30:K30"/>
    <mergeCell ref="F27:H27"/>
    <mergeCell ref="F41:H41"/>
    <mergeCell ref="J41:K41"/>
    <mergeCell ref="F42:H42"/>
    <mergeCell ref="J42:K42"/>
    <mergeCell ref="F43:H43"/>
    <mergeCell ref="J43:K43"/>
    <mergeCell ref="F38:H38"/>
    <mergeCell ref="J38:K38"/>
    <mergeCell ref="F39:H39"/>
    <mergeCell ref="J39:K39"/>
    <mergeCell ref="F40:H40"/>
    <mergeCell ref="J40:K40"/>
    <mergeCell ref="F47:H47"/>
    <mergeCell ref="J47:K47"/>
    <mergeCell ref="F48:H48"/>
    <mergeCell ref="J48:K48"/>
    <mergeCell ref="F49:H49"/>
    <mergeCell ref="J49:K49"/>
    <mergeCell ref="F44:H44"/>
    <mergeCell ref="J44:K44"/>
    <mergeCell ref="F45:H45"/>
    <mergeCell ref="J45:K45"/>
    <mergeCell ref="F46:H46"/>
    <mergeCell ref="J46:K46"/>
    <mergeCell ref="F53:H53"/>
    <mergeCell ref="J53:K53"/>
    <mergeCell ref="F54:H54"/>
    <mergeCell ref="J54:K54"/>
    <mergeCell ref="F55:H55"/>
    <mergeCell ref="J55:K55"/>
    <mergeCell ref="F50:H50"/>
    <mergeCell ref="J50:K50"/>
    <mergeCell ref="F51:H51"/>
    <mergeCell ref="J51:K51"/>
    <mergeCell ref="F52:H52"/>
    <mergeCell ref="J52:K52"/>
    <mergeCell ref="F59:H59"/>
    <mergeCell ref="J59:K59"/>
    <mergeCell ref="F60:H60"/>
    <mergeCell ref="J60:K60"/>
    <mergeCell ref="F61:H61"/>
    <mergeCell ref="J61:K61"/>
    <mergeCell ref="F56:H56"/>
    <mergeCell ref="J56:K56"/>
    <mergeCell ref="F57:H57"/>
    <mergeCell ref="J57:K57"/>
    <mergeCell ref="F58:H58"/>
    <mergeCell ref="J58:K58"/>
    <mergeCell ref="F65:H65"/>
    <mergeCell ref="J65:K65"/>
    <mergeCell ref="F66:H66"/>
    <mergeCell ref="J66:K66"/>
    <mergeCell ref="F67:H67"/>
    <mergeCell ref="J67:K67"/>
    <mergeCell ref="F64:H64"/>
    <mergeCell ref="J64:K64"/>
    <mergeCell ref="F62:H62"/>
    <mergeCell ref="J62:K62"/>
    <mergeCell ref="F63:H63"/>
    <mergeCell ref="J63:K63"/>
    <mergeCell ref="F70:H70"/>
    <mergeCell ref="J70:K70"/>
    <mergeCell ref="F71:H71"/>
    <mergeCell ref="J71:K71"/>
    <mergeCell ref="F72:H72"/>
    <mergeCell ref="J72:K72"/>
    <mergeCell ref="F68:H68"/>
    <mergeCell ref="J68:K68"/>
    <mergeCell ref="F69:H69"/>
    <mergeCell ref="J69:K69"/>
    <mergeCell ref="F77:H77"/>
    <mergeCell ref="J77:K77"/>
    <mergeCell ref="F78:H78"/>
    <mergeCell ref="J78:K78"/>
    <mergeCell ref="E76:H76"/>
    <mergeCell ref="J76:K76"/>
    <mergeCell ref="F73:H73"/>
    <mergeCell ref="J73:K73"/>
    <mergeCell ref="F74:H74"/>
    <mergeCell ref="J74:K74"/>
    <mergeCell ref="F75:H75"/>
    <mergeCell ref="J75:K75"/>
    <mergeCell ref="F82:H82"/>
    <mergeCell ref="J82:K82"/>
    <mergeCell ref="F83:H83"/>
    <mergeCell ref="J83:K83"/>
    <mergeCell ref="F84:H84"/>
    <mergeCell ref="J84:K84"/>
    <mergeCell ref="F79:H79"/>
    <mergeCell ref="J79:K79"/>
    <mergeCell ref="F80:H80"/>
    <mergeCell ref="J80:K80"/>
    <mergeCell ref="F81:H81"/>
    <mergeCell ref="J81:K81"/>
    <mergeCell ref="F88:H88"/>
    <mergeCell ref="J88:K88"/>
    <mergeCell ref="F89:H89"/>
    <mergeCell ref="J89:K89"/>
    <mergeCell ref="F90:H90"/>
    <mergeCell ref="J90:K90"/>
    <mergeCell ref="F85:H85"/>
    <mergeCell ref="J85:K85"/>
    <mergeCell ref="F86:H86"/>
    <mergeCell ref="J86:K86"/>
    <mergeCell ref="F87:H87"/>
    <mergeCell ref="J87:K87"/>
    <mergeCell ref="F97:H97"/>
    <mergeCell ref="J97:K97"/>
    <mergeCell ref="F94:H94"/>
    <mergeCell ref="J94:K94"/>
    <mergeCell ref="F95:H95"/>
    <mergeCell ref="J95:K95"/>
    <mergeCell ref="E96:H96"/>
    <mergeCell ref="J96:K96"/>
    <mergeCell ref="F91:H91"/>
    <mergeCell ref="J91:K91"/>
    <mergeCell ref="F92:H92"/>
    <mergeCell ref="J92:K92"/>
    <mergeCell ref="F93:H93"/>
    <mergeCell ref="J93:K93"/>
    <mergeCell ref="B102:H102"/>
    <mergeCell ref="J102:K102"/>
    <mergeCell ref="F101:H101"/>
    <mergeCell ref="J101:K101"/>
    <mergeCell ref="E100:H100"/>
    <mergeCell ref="J100:K100"/>
    <mergeCell ref="F98:H98"/>
    <mergeCell ref="J98:K98"/>
    <mergeCell ref="F99:H99"/>
    <mergeCell ref="J99:K99"/>
  </mergeCells>
  <pageMargins left="0.39370078740157483" right="0.23622047244094491" top="0.35433070866141736" bottom="0.19685039370078741" header="0.51181102362204722" footer="0.51181102362204722"/>
  <pageSetup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Инвестиции 2020-2022</vt:lpstr>
      <vt:lpstr>'Инвестиции 2020-2022'!Заголовки_для_печати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</cp:lastModifiedBy>
  <cp:lastPrinted>2020-02-11T08:02:32Z</cp:lastPrinted>
  <dcterms:created xsi:type="dcterms:W3CDTF">2020-02-11T06:05:07Z</dcterms:created>
  <dcterms:modified xsi:type="dcterms:W3CDTF">2020-02-11T08:07:49Z</dcterms:modified>
</cp:coreProperties>
</file>