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\ALL\Мои Документы\Решения\2021 год\ФИНАЛ\Приложения 2021-2023\"/>
    </mc:Choice>
  </mc:AlternateContent>
  <bookViews>
    <workbookView xWindow="0" yWindow="0" windowWidth="28740" windowHeight="12285"/>
  </bookViews>
  <sheets>
    <sheet name="№ 9 Инвестиции 2021-2023" sheetId="1" r:id="rId1"/>
  </sheets>
  <definedNames>
    <definedName name="_xlnm.Print_Titles" localSheetId="0">'№ 9 Инвестиции 2021-2023'!$14:$16</definedName>
  </definedNames>
  <calcPr calcId="162913"/>
</workbook>
</file>

<file path=xl/calcChain.xml><?xml version="1.0" encoding="utf-8"?>
<calcChain xmlns="http://schemas.openxmlformats.org/spreadsheetml/2006/main">
  <c r="N45" i="1" l="1"/>
  <c r="L45" i="1"/>
  <c r="K46" i="1"/>
  <c r="K45" i="1"/>
  <c r="K43" i="1"/>
  <c r="L42" i="1"/>
  <c r="L41" i="1" s="1"/>
  <c r="K42" i="1"/>
  <c r="L31" i="1"/>
  <c r="L30" i="1"/>
  <c r="L29" i="1"/>
  <c r="L28" i="1"/>
  <c r="L27" i="1"/>
  <c r="L26" i="1"/>
  <c r="L25" i="1"/>
  <c r="K40" i="1"/>
  <c r="K39" i="1"/>
  <c r="K38" i="1"/>
  <c r="K37" i="1"/>
  <c r="K36" i="1"/>
  <c r="K35" i="1"/>
  <c r="K34" i="1"/>
  <c r="K33" i="1"/>
  <c r="N22" i="1"/>
  <c r="N21" i="1" s="1"/>
  <c r="L22" i="1"/>
  <c r="K22" i="1"/>
  <c r="L20" i="1"/>
  <c r="L17" i="1" s="1"/>
  <c r="K19" i="1"/>
  <c r="K17" i="1" s="1"/>
  <c r="K18" i="1"/>
  <c r="N44" i="1"/>
  <c r="L44" i="1"/>
  <c r="N41" i="1"/>
  <c r="N47" i="1" s="1"/>
  <c r="N23" i="1"/>
  <c r="L21" i="1"/>
  <c r="K21" i="1"/>
  <c r="N17" i="1"/>
  <c r="K44" i="1" l="1"/>
  <c r="K41" i="1"/>
  <c r="L23" i="1"/>
  <c r="L47" i="1" s="1"/>
  <c r="K23" i="1"/>
  <c r="K47" i="1" l="1"/>
</calcChain>
</file>

<file path=xl/sharedStrings.xml><?xml version="1.0" encoding="utf-8"?>
<sst xmlns="http://schemas.openxmlformats.org/spreadsheetml/2006/main" count="46" uniqueCount="46">
  <si>
    <t>2021 год</t>
  </si>
  <si>
    <t>2022 год</t>
  </si>
  <si>
    <t>2023 год</t>
  </si>
  <si>
    <t>Муниципальная программа "Развитие сельского хозяйства"</t>
  </si>
  <si>
    <t>Муниципальная программа "Жилище"</t>
  </si>
  <si>
    <t>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</si>
  <si>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Муниципальная программа "Развитие инженерной инфраструктуры и энергоэффективности"</t>
  </si>
  <si>
    <t>Приобретение, монтаж и ввод в эксплуатацию станции водоочистки на артскважине д.Нововолково д.20</t>
  </si>
  <si>
    <t>Приобретение, монтаж и ввод в эксплуатацию станции водоочистки на ВЗУ в д. Городище, п/ст151, соор.2В</t>
  </si>
  <si>
    <t>Приобретение, монтаж и ввод в эксплуатацию станции водоочистки на ВЗУ в д. Грибцово, ул. Больничная д.138</t>
  </si>
  <si>
    <t>Приобретение, монтаж и ввод в эксплуатацию станции водоочистки на ВЗУ в д. Колодкино, ул. Верейская д.176</t>
  </si>
  <si>
    <t>Приобретение, монтаж и ввод в эксплуатацию станции водоочистки на ВЗУ в д. Комлево</t>
  </si>
  <si>
    <t>Приобретение, монтаж и ввод в эксплуатацию станции водоочистки на ВЗУ в д. Новоивановское,  д.81</t>
  </si>
  <si>
    <t>Приобретение, монтаж и ввод в эксплуатацию станции водоочистки на ВЗУ в д. Филатово, д.1, стр.2</t>
  </si>
  <si>
    <t>Строительство и реконструкция объектов очистки сточных вод</t>
  </si>
  <si>
    <t>Технологическое присоединение к газу "котельная р.п. Тучково, ул. Лебеденко, д.36"</t>
  </si>
  <si>
    <t>Муниципальная программа "Строительство объектов социальной инфраструктуры"</t>
  </si>
  <si>
    <t>Муниципальная программа "Переселение граждан из аварийного жилищного фонда"</t>
  </si>
  <si>
    <t>Итого:</t>
  </si>
  <si>
    <t>Строительство газопровода высокого давления д. Марс</t>
  </si>
  <si>
    <t>Строительно-монтажные работы по газификации ул. Григоровская, д. №3,4 п. Тучково</t>
  </si>
  <si>
    <t xml:space="preserve">Обеспечение мероприятий по модернизации систем коммунальной инфраструктуры </t>
  </si>
  <si>
    <t>Строительство газовой БМК п. Тучково, ул. Луговая</t>
  </si>
  <si>
    <t>Строительство блок-модульной котельной в г. Руза, Волоколамское шоссе</t>
  </si>
  <si>
    <t>Строительство блок-модульной котельной в г. Руза,  ул. Говорова, д. 1А</t>
  </si>
  <si>
    <t>Строительство блок-модульной котельной в д. Старониколаевое, д. 195</t>
  </si>
  <si>
    <t xml:space="preserve">Строительство блок-модульной котельной в д. Сумароково, д. 34             </t>
  </si>
  <si>
    <t>Строительство блок-модульной котельной в п. Тучково, ул. Лебеденко, д. 36</t>
  </si>
  <si>
    <t xml:space="preserve">Строительство блок-модульной котельной в п. Тучково, ул. Луговая,                  </t>
  </si>
  <si>
    <t xml:space="preserve">Строительство Центра культуры и искусства по адресу: Московская область, Рузский район, д.Нестерово	</t>
  </si>
  <si>
    <t xml:space="preserve">Строительство общеобразовательной школы на 400 Meст Рузский район, гп Тучково, Западный микрорайон ул.Новая	</t>
  </si>
  <si>
    <t>Переселение граждан из аварийного жилищного фонда</t>
  </si>
  <si>
    <t xml:space="preserve">Переселение граждан из многоквартирных жилых домов, признанных аварийными в установленном законодательством порядке </t>
  </si>
  <si>
    <t>Строительно-монтажные работы по газификации МКД ул. Садовая, д. 11,11а, д. Старая Руза</t>
  </si>
  <si>
    <t>Направление бюджетных инвестиций</t>
  </si>
  <si>
    <t>Плановый период</t>
  </si>
  <si>
    <t>Приложение № 9</t>
  </si>
  <si>
    <t xml:space="preserve">к решению Совета депутатов </t>
  </si>
  <si>
    <t>Рузского городского округа Московской области</t>
  </si>
  <si>
    <t xml:space="preserve">от "   " декабря 2020 года №     </t>
  </si>
  <si>
    <t xml:space="preserve">"О бюджете Рузского городского округа </t>
  </si>
  <si>
    <t>Московской области на 2021 год</t>
  </si>
  <si>
    <t>и плановый период 2022 и 2023 год"</t>
  </si>
  <si>
    <t xml:space="preserve">Расходы бюджета Рузского городского округа Московской области </t>
  </si>
  <si>
    <t xml:space="preserve">на осуществление бюджетных инвестиций в форме капитальных вложений на 2021 год и плановый период 2022 и 2023 годов  </t>
  </si>
  <si>
    <t>Единица измерения: тысяч 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</si>
</sst>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[Red]\-#,##0.00\ "/>
  </numFmts>
  <fonts count="7" x14ac:knownFonts="1">
    <font>
      <sz val="11"/>
      <color indexed="8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E57373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9CCFF"/>
        <bgColor indexed="64"/>
      </patternFill>
    </fill>
  </fills>
  <borders count="24"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4" borderId="0" xfId="0" applyFont="1" applyFill="1"/>
    <xf numFmtId="0" fontId="1" fillId="0" borderId="0" xfId="0" applyFont="1"/>
    <xf numFmtId="0" fontId="1" fillId="0" borderId="0" xfId="0" applyFont="1" applyAlignment="1">
      <alignment horizontal="right"/>
    </xf>
    <xf numFmtId="0" fontId="1" fillId="4" borderId="0" xfId="0" applyFont="1" applyFill="1" applyAlignment="1">
      <alignment horizontal="center"/>
    </xf>
    <xf numFmtId="0" fontId="2" fillId="4" borderId="0" xfId="0" applyFont="1" applyFill="1" applyAlignment="1">
      <alignment horizontal="center"/>
    </xf>
    <xf numFmtId="0" fontId="3" fillId="4" borderId="15" xfId="0" applyNumberFormat="1" applyFont="1" applyFill="1" applyBorder="1" applyAlignment="1">
      <alignment horizontal="left"/>
    </xf>
    <xf numFmtId="0" fontId="4" fillId="0" borderId="1" xfId="0" applyNumberFormat="1" applyFont="1" applyBorder="1" applyAlignment="1">
      <alignment horizontal="center"/>
    </xf>
    <xf numFmtId="0" fontId="2" fillId="0" borderId="0" xfId="0" applyFont="1" applyAlignment="1"/>
    <xf numFmtId="0" fontId="3" fillId="6" borderId="17" xfId="0" applyNumberFormat="1" applyFont="1" applyFill="1" applyBorder="1" applyAlignment="1">
      <alignment horizontal="center" vertical="center" wrapText="1"/>
    </xf>
    <xf numFmtId="0" fontId="3" fillId="6" borderId="9" xfId="0" applyNumberFormat="1" applyFont="1" applyFill="1" applyBorder="1" applyAlignment="1">
      <alignment horizontal="center" vertical="center" wrapText="1"/>
    </xf>
    <xf numFmtId="0" fontId="3" fillId="6" borderId="19" xfId="0" applyNumberFormat="1" applyFont="1" applyFill="1" applyBorder="1" applyAlignment="1">
      <alignment horizontal="center" vertical="center" wrapText="1"/>
    </xf>
    <xf numFmtId="0" fontId="3" fillId="6" borderId="13" xfId="0" applyNumberFormat="1" applyFont="1" applyFill="1" applyBorder="1" applyAlignment="1">
      <alignment horizontal="center" vertical="center" wrapText="1"/>
    </xf>
    <xf numFmtId="0" fontId="3" fillId="6" borderId="18" xfId="0" applyNumberFormat="1" applyFont="1" applyFill="1" applyBorder="1" applyAlignment="1">
      <alignment horizontal="center" vertical="center" wrapText="1"/>
    </xf>
    <xf numFmtId="0" fontId="3" fillId="6" borderId="10" xfId="0" applyNumberFormat="1" applyFont="1" applyFill="1" applyBorder="1" applyAlignment="1">
      <alignment horizontal="center" vertical="center" wrapText="1"/>
    </xf>
    <xf numFmtId="0" fontId="3" fillId="6" borderId="20" xfId="0" applyNumberFormat="1" applyFont="1" applyFill="1" applyBorder="1" applyAlignment="1">
      <alignment horizontal="center" vertical="center" wrapText="1"/>
    </xf>
    <xf numFmtId="0" fontId="3" fillId="6" borderId="22" xfId="0" applyNumberFormat="1" applyFont="1" applyFill="1" applyBorder="1" applyAlignment="1">
      <alignment horizontal="center" vertical="center" wrapText="1"/>
    </xf>
    <xf numFmtId="0" fontId="3" fillId="6" borderId="15" xfId="0" applyNumberFormat="1" applyFont="1" applyFill="1" applyBorder="1" applyAlignment="1">
      <alignment horizontal="center" vertical="center" wrapText="1"/>
    </xf>
    <xf numFmtId="0" fontId="3" fillId="6" borderId="23" xfId="0" applyNumberFormat="1" applyFont="1" applyFill="1" applyBorder="1" applyAlignment="1">
      <alignment horizontal="center" vertical="center" wrapText="1"/>
    </xf>
    <xf numFmtId="0" fontId="3" fillId="6" borderId="21" xfId="0" applyNumberFormat="1" applyFont="1" applyFill="1" applyBorder="1" applyAlignment="1">
      <alignment horizontal="center" vertical="center" wrapText="1"/>
    </xf>
    <xf numFmtId="0" fontId="3" fillId="7" borderId="18" xfId="0" applyNumberFormat="1" applyFont="1" applyFill="1" applyBorder="1" applyAlignment="1">
      <alignment horizontal="center" vertical="center" wrapText="1"/>
    </xf>
    <xf numFmtId="0" fontId="3" fillId="7" borderId="20" xfId="0" applyNumberFormat="1" applyFont="1" applyFill="1" applyBorder="1" applyAlignment="1">
      <alignment horizontal="center" vertical="center" wrapText="1"/>
    </xf>
    <xf numFmtId="0" fontId="3" fillId="7" borderId="14" xfId="0" applyNumberFormat="1" applyFont="1" applyFill="1" applyBorder="1" applyAlignment="1">
      <alignment horizontal="center" vertical="center" wrapText="1"/>
    </xf>
    <xf numFmtId="0" fontId="3" fillId="5" borderId="14" xfId="0" applyNumberFormat="1" applyFont="1" applyFill="1" applyBorder="1" applyAlignment="1">
      <alignment horizontal="center" vertical="center"/>
    </xf>
    <xf numFmtId="0" fontId="3" fillId="5" borderId="14" xfId="0" applyNumberFormat="1" applyFont="1" applyFill="1" applyBorder="1" applyAlignment="1">
      <alignment horizontal="center" vertical="center"/>
    </xf>
    <xf numFmtId="0" fontId="5" fillId="3" borderId="6" xfId="0" applyNumberFormat="1" applyFont="1" applyFill="1" applyBorder="1" applyAlignment="1">
      <alignment horizontal="left" vertical="center" wrapText="1"/>
    </xf>
    <xf numFmtId="164" fontId="5" fillId="3" borderId="7" xfId="0" applyNumberFormat="1" applyFont="1" applyFill="1" applyBorder="1" applyAlignment="1">
      <alignment horizontal="right" vertical="center"/>
    </xf>
    <xf numFmtId="164" fontId="5" fillId="3" borderId="7" xfId="0" applyNumberFormat="1" applyFont="1" applyFill="1" applyBorder="1" applyAlignment="1">
      <alignment horizontal="right" vertical="center"/>
    </xf>
    <xf numFmtId="164" fontId="5" fillId="3" borderId="5" xfId="0" applyNumberFormat="1" applyFont="1" applyFill="1" applyBorder="1" applyAlignment="1">
      <alignment horizontal="right" vertical="center"/>
    </xf>
    <xf numFmtId="0" fontId="5" fillId="4" borderId="4" xfId="0" applyNumberFormat="1" applyFont="1" applyFill="1" applyBorder="1" applyAlignment="1">
      <alignment horizontal="left" vertical="center" wrapText="1"/>
    </xf>
    <xf numFmtId="0" fontId="5" fillId="4" borderId="3" xfId="0" applyNumberFormat="1" applyFont="1" applyFill="1" applyBorder="1" applyAlignment="1">
      <alignment horizontal="left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8" xfId="0" applyNumberFormat="1" applyFont="1" applyFill="1" applyBorder="1" applyAlignment="1">
      <alignment horizontal="left" vertical="center" wrapText="1"/>
    </xf>
    <xf numFmtId="164" fontId="5" fillId="2" borderId="7" xfId="0" applyNumberFormat="1" applyFont="1" applyFill="1" applyBorder="1" applyAlignment="1">
      <alignment horizontal="right" vertical="center"/>
    </xf>
    <xf numFmtId="164" fontId="5" fillId="2" borderId="7" xfId="0" applyNumberFormat="1" applyFont="1" applyFill="1" applyBorder="1" applyAlignment="1">
      <alignment horizontal="right" vertical="center"/>
    </xf>
    <xf numFmtId="164" fontId="5" fillId="2" borderId="5" xfId="0" applyNumberFormat="1" applyFont="1" applyFill="1" applyBorder="1" applyAlignment="1">
      <alignment horizontal="right" vertical="center"/>
    </xf>
    <xf numFmtId="0" fontId="6" fillId="0" borderId="8" xfId="0" applyNumberFormat="1" applyFont="1" applyBorder="1" applyAlignment="1">
      <alignment horizontal="left" vertical="center" wrapText="1"/>
    </xf>
    <xf numFmtId="164" fontId="5" fillId="2" borderId="11" xfId="0" applyNumberFormat="1" applyFont="1" applyFill="1" applyBorder="1" applyAlignment="1">
      <alignment horizontal="right" vertical="center"/>
    </xf>
    <xf numFmtId="164" fontId="5" fillId="2" borderId="12" xfId="0" applyNumberFormat="1" applyFont="1" applyFill="1" applyBorder="1" applyAlignment="1">
      <alignment horizontal="right" vertical="center"/>
    </xf>
    <xf numFmtId="0" fontId="5" fillId="4" borderId="6" xfId="0" applyNumberFormat="1" applyFont="1" applyFill="1" applyBorder="1" applyAlignment="1">
      <alignment horizontal="left" vertical="center" wrapText="1"/>
    </xf>
    <xf numFmtId="164" fontId="5" fillId="4" borderId="7" xfId="0" applyNumberFormat="1" applyFont="1" applyFill="1" applyBorder="1" applyAlignment="1">
      <alignment horizontal="right" vertical="center"/>
    </xf>
    <xf numFmtId="164" fontId="5" fillId="4" borderId="7" xfId="0" applyNumberFormat="1" applyFont="1" applyFill="1" applyBorder="1" applyAlignment="1">
      <alignment horizontal="right" vertical="center"/>
    </xf>
    <xf numFmtId="164" fontId="5" fillId="4" borderId="5" xfId="0" applyNumberFormat="1" applyFont="1" applyFill="1" applyBorder="1" applyAlignment="1">
      <alignment horizontal="right" vertical="center"/>
    </xf>
    <xf numFmtId="0" fontId="4" fillId="2" borderId="18" xfId="0" applyNumberFormat="1" applyFont="1" applyFill="1" applyBorder="1" applyAlignment="1">
      <alignment horizontal="left" vertical="center"/>
    </xf>
    <xf numFmtId="0" fontId="4" fillId="2" borderId="10" xfId="0" applyNumberFormat="1" applyFont="1" applyFill="1" applyBorder="1" applyAlignment="1">
      <alignment horizontal="left" vertical="center"/>
    </xf>
    <xf numFmtId="164" fontId="4" fillId="0" borderId="16" xfId="0" applyNumberFormat="1" applyFont="1" applyBorder="1" applyAlignment="1">
      <alignment horizontal="right" vertical="center"/>
    </xf>
    <xf numFmtId="164" fontId="4" fillId="0" borderId="16" xfId="0" applyNumberFormat="1" applyFont="1" applyBorder="1" applyAlignment="1">
      <alignment horizontal="right" vertical="center"/>
    </xf>
    <xf numFmtId="164" fontId="4" fillId="0" borderId="20" xfId="0" applyNumberFormat="1" applyFont="1" applyBorder="1" applyAlignment="1">
      <alignment horizontal="right" vertical="center"/>
    </xf>
    <xf numFmtId="0" fontId="6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99CCFF"/>
      <color rgb="FF00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7"/>
  <sheetViews>
    <sheetView tabSelected="1" zoomScale="120" zoomScaleNormal="120" workbookViewId="0">
      <selection activeCell="B9" sqref="B9:N9"/>
    </sheetView>
  </sheetViews>
  <sheetFormatPr defaultRowHeight="15" x14ac:dyDescent="0.25"/>
  <cols>
    <col min="1" max="1" width="0.7109375" style="2" customWidth="1"/>
    <col min="2" max="2" width="0.5703125" style="1" customWidth="1"/>
    <col min="3" max="3" width="0.140625" style="1" customWidth="1"/>
    <col min="4" max="7" width="0.5703125" style="1" hidden="1" customWidth="1"/>
    <col min="8" max="8" width="0.5703125" style="1" customWidth="1"/>
    <col min="9" max="9" width="35.7109375" style="1" customWidth="1"/>
    <col min="10" max="10" width="40.7109375" style="2" customWidth="1"/>
    <col min="11" max="11" width="16.7109375" style="2" customWidth="1"/>
    <col min="12" max="12" width="12.7109375" style="2" customWidth="1"/>
    <col min="13" max="13" width="2.28515625" style="2" customWidth="1"/>
    <col min="14" max="14" width="16.140625" style="2" customWidth="1"/>
    <col min="15" max="16384" width="9.140625" style="2"/>
  </cols>
  <sheetData>
    <row r="1" spans="2:14" x14ac:dyDescent="0.25">
      <c r="K1" s="3" t="s">
        <v>36</v>
      </c>
      <c r="L1" s="3"/>
      <c r="M1" s="3"/>
      <c r="N1" s="3"/>
    </row>
    <row r="2" spans="2:14" x14ac:dyDescent="0.25">
      <c r="K2" s="3" t="s">
        <v>37</v>
      </c>
      <c r="L2" s="3"/>
      <c r="M2" s="3"/>
      <c r="N2" s="3"/>
    </row>
    <row r="3" spans="2:14" x14ac:dyDescent="0.25">
      <c r="K3" s="3" t="s">
        <v>38</v>
      </c>
      <c r="L3" s="3"/>
      <c r="M3" s="3"/>
      <c r="N3" s="3"/>
    </row>
    <row r="4" spans="2:14" x14ac:dyDescent="0.25">
      <c r="K4" s="3" t="s">
        <v>39</v>
      </c>
      <c r="L4" s="3"/>
      <c r="M4" s="3"/>
      <c r="N4" s="3"/>
    </row>
    <row r="5" spans="2:14" x14ac:dyDescent="0.25">
      <c r="K5" s="3" t="s">
        <v>40</v>
      </c>
      <c r="L5" s="3"/>
      <c r="M5" s="3"/>
      <c r="N5" s="3"/>
    </row>
    <row r="6" spans="2:14" x14ac:dyDescent="0.25">
      <c r="K6" s="3" t="s">
        <v>41</v>
      </c>
      <c r="L6" s="3"/>
      <c r="M6" s="3"/>
      <c r="N6" s="3"/>
    </row>
    <row r="7" spans="2:14" x14ac:dyDescent="0.25">
      <c r="K7" s="3" t="s">
        <v>42</v>
      </c>
      <c r="L7" s="3"/>
      <c r="M7" s="3"/>
      <c r="N7" s="3"/>
    </row>
    <row r="8" spans="2:14" x14ac:dyDescent="0.25"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</row>
    <row r="9" spans="2:14" x14ac:dyDescent="0.25"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</row>
    <row r="10" spans="2:14" x14ac:dyDescent="0.25">
      <c r="B10" s="5" t="s">
        <v>43</v>
      </c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spans="2:14" x14ac:dyDescent="0.25">
      <c r="B11" s="5" t="s">
        <v>44</v>
      </c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</row>
    <row r="12" spans="2:14" x14ac:dyDescent="0.25"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</row>
    <row r="13" spans="2:14" s="8" customFormat="1" ht="18.75" customHeight="1" thickBot="1" x14ac:dyDescent="0.25">
      <c r="B13" s="6" t="s">
        <v>45</v>
      </c>
      <c r="C13" s="6"/>
      <c r="D13" s="6"/>
      <c r="E13" s="6"/>
      <c r="F13" s="6"/>
      <c r="G13" s="6"/>
      <c r="H13" s="6"/>
      <c r="I13" s="6"/>
      <c r="J13" s="7"/>
      <c r="K13" s="7"/>
      <c r="L13" s="7"/>
      <c r="M13" s="7"/>
      <c r="N13" s="7"/>
    </row>
    <row r="14" spans="2:14" ht="23.25" customHeight="1" thickBot="1" x14ac:dyDescent="0.3">
      <c r="B14" s="9" t="s">
        <v>34</v>
      </c>
      <c r="C14" s="10"/>
      <c r="D14" s="10"/>
      <c r="E14" s="10"/>
      <c r="F14" s="10"/>
      <c r="G14" s="10"/>
      <c r="H14" s="10"/>
      <c r="I14" s="10"/>
      <c r="J14" s="11"/>
      <c r="K14" s="12" t="s">
        <v>0</v>
      </c>
      <c r="L14" s="13" t="s">
        <v>35</v>
      </c>
      <c r="M14" s="14"/>
      <c r="N14" s="15"/>
    </row>
    <row r="15" spans="2:14" ht="23.25" customHeight="1" thickBot="1" x14ac:dyDescent="0.3">
      <c r="B15" s="16"/>
      <c r="C15" s="17"/>
      <c r="D15" s="17"/>
      <c r="E15" s="17"/>
      <c r="F15" s="17"/>
      <c r="G15" s="17"/>
      <c r="H15" s="17"/>
      <c r="I15" s="17"/>
      <c r="J15" s="18"/>
      <c r="K15" s="19"/>
      <c r="L15" s="20" t="s">
        <v>1</v>
      </c>
      <c r="M15" s="21"/>
      <c r="N15" s="22" t="s">
        <v>2</v>
      </c>
    </row>
    <row r="16" spans="2:14" ht="15.75" thickBot="1" x14ac:dyDescent="0.3">
      <c r="B16" s="23">
        <v>1</v>
      </c>
      <c r="C16" s="23"/>
      <c r="D16" s="23"/>
      <c r="E16" s="23"/>
      <c r="F16" s="23"/>
      <c r="G16" s="23"/>
      <c r="H16" s="23"/>
      <c r="I16" s="23"/>
      <c r="J16" s="23"/>
      <c r="K16" s="24">
        <v>2</v>
      </c>
      <c r="L16" s="23">
        <v>3</v>
      </c>
      <c r="M16" s="23"/>
      <c r="N16" s="24">
        <v>4</v>
      </c>
    </row>
    <row r="17" spans="2:14" ht="15" customHeight="1" x14ac:dyDescent="0.25">
      <c r="B17" s="25" t="s">
        <v>3</v>
      </c>
      <c r="C17" s="25"/>
      <c r="D17" s="25"/>
      <c r="E17" s="25"/>
      <c r="F17" s="25"/>
      <c r="G17" s="25"/>
      <c r="H17" s="25"/>
      <c r="I17" s="25"/>
      <c r="J17" s="25"/>
      <c r="K17" s="26">
        <f>SUM(K18:K20)</f>
        <v>14102.64</v>
      </c>
      <c r="L17" s="27">
        <f>SUM(L18:M20)</f>
        <v>10000</v>
      </c>
      <c r="M17" s="27"/>
      <c r="N17" s="28">
        <f>SUM(N18:N20)</f>
        <v>0</v>
      </c>
    </row>
    <row r="18" spans="2:14" ht="15" customHeight="1" x14ac:dyDescent="0.25">
      <c r="B18" s="29"/>
      <c r="C18" s="30"/>
      <c r="D18" s="30"/>
      <c r="E18" s="30"/>
      <c r="F18" s="30"/>
      <c r="G18" s="30"/>
      <c r="H18" s="30"/>
      <c r="I18" s="31" t="s">
        <v>19</v>
      </c>
      <c r="J18" s="32"/>
      <c r="K18" s="33">
        <f>11083740/1000</f>
        <v>11083.74</v>
      </c>
      <c r="L18" s="34">
        <v>0</v>
      </c>
      <c r="M18" s="34"/>
      <c r="N18" s="35">
        <v>0</v>
      </c>
    </row>
    <row r="19" spans="2:14" ht="26.25" customHeight="1" x14ac:dyDescent="0.25">
      <c r="B19" s="29"/>
      <c r="C19" s="30"/>
      <c r="D19" s="30"/>
      <c r="E19" s="30"/>
      <c r="F19" s="30"/>
      <c r="G19" s="30"/>
      <c r="H19" s="30"/>
      <c r="I19" s="31" t="s">
        <v>33</v>
      </c>
      <c r="J19" s="32"/>
      <c r="K19" s="33">
        <f>3018900/1000</f>
        <v>3018.9</v>
      </c>
      <c r="L19" s="34">
        <v>0</v>
      </c>
      <c r="M19" s="34"/>
      <c r="N19" s="35">
        <v>0</v>
      </c>
    </row>
    <row r="20" spans="2:14" ht="15" customHeight="1" x14ac:dyDescent="0.25">
      <c r="B20" s="29"/>
      <c r="C20" s="30"/>
      <c r="D20" s="30"/>
      <c r="E20" s="30"/>
      <c r="F20" s="30"/>
      <c r="G20" s="30"/>
      <c r="H20" s="30"/>
      <c r="I20" s="31" t="s">
        <v>20</v>
      </c>
      <c r="J20" s="32"/>
      <c r="K20" s="33">
        <v>0</v>
      </c>
      <c r="L20" s="34">
        <f>10000000/1000</f>
        <v>10000</v>
      </c>
      <c r="M20" s="34"/>
      <c r="N20" s="35">
        <v>0</v>
      </c>
    </row>
    <row r="21" spans="2:14" ht="15" customHeight="1" x14ac:dyDescent="0.25">
      <c r="B21" s="25" t="s">
        <v>4</v>
      </c>
      <c r="C21" s="25"/>
      <c r="D21" s="25"/>
      <c r="E21" s="25"/>
      <c r="F21" s="25"/>
      <c r="G21" s="25"/>
      <c r="H21" s="25"/>
      <c r="I21" s="25"/>
      <c r="J21" s="25"/>
      <c r="K21" s="26">
        <f>K22</f>
        <v>25271</v>
      </c>
      <c r="L21" s="27">
        <f>L22</f>
        <v>41353</v>
      </c>
      <c r="M21" s="27"/>
      <c r="N21" s="28">
        <f>N22</f>
        <v>34461</v>
      </c>
    </row>
    <row r="22" spans="2:14" ht="34.5" customHeight="1" x14ac:dyDescent="0.25">
      <c r="B22" s="29"/>
      <c r="C22" s="30"/>
      <c r="D22" s="30"/>
      <c r="E22" s="30"/>
      <c r="F22" s="30"/>
      <c r="G22" s="30"/>
      <c r="H22" s="30"/>
      <c r="I22" s="31" t="s">
        <v>5</v>
      </c>
      <c r="J22" s="36"/>
      <c r="K22" s="33">
        <f>25271000/1000</f>
        <v>25271</v>
      </c>
      <c r="L22" s="37">
        <f>41353000/1000</f>
        <v>41353</v>
      </c>
      <c r="M22" s="38"/>
      <c r="N22" s="35">
        <f>34461000/1000</f>
        <v>34461</v>
      </c>
    </row>
    <row r="23" spans="2:14" ht="15" customHeight="1" x14ac:dyDescent="0.25">
      <c r="B23" s="25" t="s">
        <v>6</v>
      </c>
      <c r="C23" s="25"/>
      <c r="D23" s="25"/>
      <c r="E23" s="25"/>
      <c r="F23" s="25"/>
      <c r="G23" s="25"/>
      <c r="H23" s="25"/>
      <c r="I23" s="25"/>
      <c r="J23" s="25"/>
      <c r="K23" s="26">
        <f>SUM(K24:K40)</f>
        <v>247127.48544000002</v>
      </c>
      <c r="L23" s="27">
        <f>SUM(L24:M40)</f>
        <v>112724.06</v>
      </c>
      <c r="M23" s="27"/>
      <c r="N23" s="28">
        <f>SUM(N24:N40)</f>
        <v>0</v>
      </c>
    </row>
    <row r="24" spans="2:14" ht="23.25" customHeight="1" x14ac:dyDescent="0.25">
      <c r="B24" s="29"/>
      <c r="C24" s="30"/>
      <c r="D24" s="30"/>
      <c r="E24" s="30"/>
      <c r="F24" s="30"/>
      <c r="G24" s="30"/>
      <c r="H24" s="30"/>
      <c r="I24" s="31" t="s">
        <v>7</v>
      </c>
      <c r="J24" s="32"/>
      <c r="K24" s="33">
        <v>0</v>
      </c>
      <c r="L24" s="34">
        <v>5700</v>
      </c>
      <c r="M24" s="34"/>
      <c r="N24" s="35">
        <v>0</v>
      </c>
    </row>
    <row r="25" spans="2:14" ht="23.25" customHeight="1" x14ac:dyDescent="0.25">
      <c r="B25" s="29"/>
      <c r="C25" s="30"/>
      <c r="D25" s="30"/>
      <c r="E25" s="30"/>
      <c r="F25" s="30"/>
      <c r="G25" s="30"/>
      <c r="H25" s="30"/>
      <c r="I25" s="31" t="s">
        <v>8</v>
      </c>
      <c r="J25" s="32"/>
      <c r="K25" s="33">
        <v>0</v>
      </c>
      <c r="L25" s="34">
        <f>(1736400+569600)/1000</f>
        <v>2306</v>
      </c>
      <c r="M25" s="34"/>
      <c r="N25" s="35">
        <v>0</v>
      </c>
    </row>
    <row r="26" spans="2:14" ht="23.25" customHeight="1" x14ac:dyDescent="0.25">
      <c r="B26" s="29"/>
      <c r="C26" s="30"/>
      <c r="D26" s="30"/>
      <c r="E26" s="30"/>
      <c r="F26" s="30"/>
      <c r="G26" s="30"/>
      <c r="H26" s="30"/>
      <c r="I26" s="31" t="s">
        <v>9</v>
      </c>
      <c r="J26" s="32"/>
      <c r="K26" s="33">
        <v>0</v>
      </c>
      <c r="L26" s="34">
        <f>(1661100+544900)/1000</f>
        <v>2206</v>
      </c>
      <c r="M26" s="34"/>
      <c r="N26" s="35">
        <v>0</v>
      </c>
    </row>
    <row r="27" spans="2:14" ht="23.25" customHeight="1" x14ac:dyDescent="0.25">
      <c r="B27" s="29"/>
      <c r="C27" s="30"/>
      <c r="D27" s="30"/>
      <c r="E27" s="30"/>
      <c r="F27" s="30"/>
      <c r="G27" s="30"/>
      <c r="H27" s="30"/>
      <c r="I27" s="31" t="s">
        <v>10</v>
      </c>
      <c r="J27" s="32"/>
      <c r="K27" s="33">
        <v>0</v>
      </c>
      <c r="L27" s="34">
        <f>(1656600+543400)/1000</f>
        <v>2200</v>
      </c>
      <c r="M27" s="34"/>
      <c r="N27" s="35">
        <v>0</v>
      </c>
    </row>
    <row r="28" spans="2:14" ht="15" customHeight="1" x14ac:dyDescent="0.25">
      <c r="B28" s="29"/>
      <c r="C28" s="30"/>
      <c r="D28" s="30"/>
      <c r="E28" s="30"/>
      <c r="F28" s="30"/>
      <c r="G28" s="30"/>
      <c r="H28" s="30"/>
      <c r="I28" s="31" t="s">
        <v>11</v>
      </c>
      <c r="J28" s="32"/>
      <c r="K28" s="33">
        <v>0</v>
      </c>
      <c r="L28" s="34">
        <f>(1736400+569600)/1000</f>
        <v>2306</v>
      </c>
      <c r="M28" s="34"/>
      <c r="N28" s="35">
        <v>0</v>
      </c>
    </row>
    <row r="29" spans="2:14" ht="23.25" customHeight="1" x14ac:dyDescent="0.25">
      <c r="B29" s="29"/>
      <c r="C29" s="30"/>
      <c r="D29" s="30"/>
      <c r="E29" s="30"/>
      <c r="F29" s="30"/>
      <c r="G29" s="30"/>
      <c r="H29" s="30"/>
      <c r="I29" s="31" t="s">
        <v>12</v>
      </c>
      <c r="J29" s="32"/>
      <c r="K29" s="33">
        <v>0</v>
      </c>
      <c r="L29" s="34">
        <f>(2033100+666900)/1000</f>
        <v>2700</v>
      </c>
      <c r="M29" s="34"/>
      <c r="N29" s="35">
        <v>0</v>
      </c>
    </row>
    <row r="30" spans="2:14" ht="23.25" customHeight="1" x14ac:dyDescent="0.25">
      <c r="B30" s="29"/>
      <c r="C30" s="30"/>
      <c r="D30" s="30"/>
      <c r="E30" s="30"/>
      <c r="F30" s="30"/>
      <c r="G30" s="30"/>
      <c r="H30" s="30"/>
      <c r="I30" s="31" t="s">
        <v>13</v>
      </c>
      <c r="J30" s="32"/>
      <c r="K30" s="33">
        <v>0</v>
      </c>
      <c r="L30" s="34">
        <f>(1736400+569600)/1000</f>
        <v>2306</v>
      </c>
      <c r="M30" s="34"/>
      <c r="N30" s="35">
        <v>0</v>
      </c>
    </row>
    <row r="31" spans="2:14" ht="15" customHeight="1" x14ac:dyDescent="0.25">
      <c r="B31" s="29"/>
      <c r="C31" s="30"/>
      <c r="D31" s="30"/>
      <c r="E31" s="30"/>
      <c r="F31" s="30"/>
      <c r="G31" s="30"/>
      <c r="H31" s="30"/>
      <c r="I31" s="31" t="s">
        <v>14</v>
      </c>
      <c r="J31" s="36"/>
      <c r="K31" s="33">
        <v>0</v>
      </c>
      <c r="L31" s="37">
        <f>(19065060+73935000)/1000</f>
        <v>93000.06</v>
      </c>
      <c r="M31" s="38"/>
      <c r="N31" s="35">
        <v>0</v>
      </c>
    </row>
    <row r="32" spans="2:14" ht="15" customHeight="1" x14ac:dyDescent="0.25">
      <c r="B32" s="29"/>
      <c r="C32" s="30"/>
      <c r="D32" s="30"/>
      <c r="E32" s="30"/>
      <c r="F32" s="30"/>
      <c r="G32" s="30"/>
      <c r="H32" s="30"/>
      <c r="I32" s="31" t="s">
        <v>21</v>
      </c>
      <c r="J32" s="36"/>
      <c r="K32" s="33">
        <v>79211</v>
      </c>
      <c r="L32" s="37">
        <v>0</v>
      </c>
      <c r="M32" s="38"/>
      <c r="N32" s="35">
        <v>0</v>
      </c>
    </row>
    <row r="33" spans="2:14" ht="15" customHeight="1" x14ac:dyDescent="0.25">
      <c r="B33" s="29"/>
      <c r="C33" s="30"/>
      <c r="D33" s="30"/>
      <c r="E33" s="30"/>
      <c r="F33" s="30"/>
      <c r="G33" s="30"/>
      <c r="H33" s="30"/>
      <c r="I33" s="31" t="s">
        <v>15</v>
      </c>
      <c r="J33" s="32"/>
      <c r="K33" s="33">
        <f>1097355.87/1000</f>
        <v>1097.3558700000001</v>
      </c>
      <c r="L33" s="34">
        <v>0</v>
      </c>
      <c r="M33" s="34"/>
      <c r="N33" s="35">
        <v>0</v>
      </c>
    </row>
    <row r="34" spans="2:14" ht="15" customHeight="1" x14ac:dyDescent="0.25">
      <c r="B34" s="29"/>
      <c r="C34" s="30"/>
      <c r="D34" s="30"/>
      <c r="E34" s="30"/>
      <c r="F34" s="30"/>
      <c r="G34" s="30"/>
      <c r="H34" s="30"/>
      <c r="I34" s="31" t="s">
        <v>22</v>
      </c>
      <c r="J34" s="32"/>
      <c r="K34" s="33">
        <f>683129.57/1000</f>
        <v>683.12956999999994</v>
      </c>
      <c r="L34" s="34">
        <v>0</v>
      </c>
      <c r="M34" s="34"/>
      <c r="N34" s="35">
        <v>0</v>
      </c>
    </row>
    <row r="35" spans="2:14" ht="15" customHeight="1" x14ac:dyDescent="0.25">
      <c r="B35" s="29"/>
      <c r="C35" s="30"/>
      <c r="D35" s="30"/>
      <c r="E35" s="30"/>
      <c r="F35" s="30"/>
      <c r="G35" s="30"/>
      <c r="H35" s="30"/>
      <c r="I35" s="31" t="s">
        <v>24</v>
      </c>
      <c r="J35" s="32"/>
      <c r="K35" s="33">
        <f>(6175050+29519000)/1000</f>
        <v>35694.050000000003</v>
      </c>
      <c r="L35" s="34">
        <v>0</v>
      </c>
      <c r="M35" s="34"/>
      <c r="N35" s="35">
        <v>0</v>
      </c>
    </row>
    <row r="36" spans="2:14" ht="15" customHeight="1" x14ac:dyDescent="0.25">
      <c r="B36" s="29"/>
      <c r="C36" s="30"/>
      <c r="D36" s="30"/>
      <c r="E36" s="30"/>
      <c r="F36" s="30"/>
      <c r="G36" s="30"/>
      <c r="H36" s="30"/>
      <c r="I36" s="31" t="s">
        <v>25</v>
      </c>
      <c r="J36" s="32"/>
      <c r="K36" s="33">
        <f>(1962920+9381000)/1000</f>
        <v>11343.92</v>
      </c>
      <c r="L36" s="34">
        <v>0</v>
      </c>
      <c r="M36" s="34"/>
      <c r="N36" s="35">
        <v>0</v>
      </c>
    </row>
    <row r="37" spans="2:14" ht="15" customHeight="1" x14ac:dyDescent="0.25">
      <c r="B37" s="29"/>
      <c r="C37" s="30"/>
      <c r="D37" s="30"/>
      <c r="E37" s="30"/>
      <c r="F37" s="30"/>
      <c r="G37" s="30"/>
      <c r="H37" s="30"/>
      <c r="I37" s="31" t="s">
        <v>26</v>
      </c>
      <c r="J37" s="32"/>
      <c r="K37" s="33">
        <f>(1605920+7678000)/1000</f>
        <v>9283.92</v>
      </c>
      <c r="L37" s="34">
        <v>0</v>
      </c>
      <c r="M37" s="34"/>
      <c r="N37" s="35">
        <v>0</v>
      </c>
    </row>
    <row r="38" spans="2:14" ht="15" customHeight="1" x14ac:dyDescent="0.25">
      <c r="B38" s="29"/>
      <c r="C38" s="30"/>
      <c r="D38" s="30"/>
      <c r="E38" s="30"/>
      <c r="F38" s="30"/>
      <c r="G38" s="30"/>
      <c r="H38" s="30"/>
      <c r="I38" s="31" t="s">
        <v>27</v>
      </c>
      <c r="J38" s="32"/>
      <c r="K38" s="33">
        <f>(20382240+50636000)/1000</f>
        <v>71018.240000000005</v>
      </c>
      <c r="L38" s="34">
        <v>0</v>
      </c>
      <c r="M38" s="34"/>
      <c r="N38" s="35">
        <v>0</v>
      </c>
    </row>
    <row r="39" spans="2:14" ht="15" customHeight="1" x14ac:dyDescent="0.25">
      <c r="B39" s="29"/>
      <c r="C39" s="30"/>
      <c r="D39" s="30"/>
      <c r="E39" s="30"/>
      <c r="F39" s="30"/>
      <c r="G39" s="30"/>
      <c r="H39" s="30"/>
      <c r="I39" s="31" t="s">
        <v>28</v>
      </c>
      <c r="J39" s="32"/>
      <c r="K39" s="33">
        <f>(2835700+13280750)/1000</f>
        <v>16116.45</v>
      </c>
      <c r="L39" s="34">
        <v>0</v>
      </c>
      <c r="M39" s="34"/>
      <c r="N39" s="35">
        <v>0</v>
      </c>
    </row>
    <row r="40" spans="2:14" ht="15" customHeight="1" x14ac:dyDescent="0.25">
      <c r="B40" s="29"/>
      <c r="C40" s="30"/>
      <c r="D40" s="30"/>
      <c r="E40" s="30"/>
      <c r="F40" s="30"/>
      <c r="G40" s="30"/>
      <c r="H40" s="30"/>
      <c r="I40" s="31" t="s">
        <v>23</v>
      </c>
      <c r="J40" s="32"/>
      <c r="K40" s="33">
        <f>(18756000+3923420)/1000</f>
        <v>22679.42</v>
      </c>
      <c r="L40" s="34">
        <v>0</v>
      </c>
      <c r="M40" s="34"/>
      <c r="N40" s="35">
        <v>0</v>
      </c>
    </row>
    <row r="41" spans="2:14" ht="15" customHeight="1" x14ac:dyDescent="0.25">
      <c r="B41" s="25" t="s">
        <v>16</v>
      </c>
      <c r="C41" s="25"/>
      <c r="D41" s="25"/>
      <c r="E41" s="25"/>
      <c r="F41" s="25"/>
      <c r="G41" s="25"/>
      <c r="H41" s="25"/>
      <c r="I41" s="25"/>
      <c r="J41" s="25"/>
      <c r="K41" s="26">
        <f>SUM(K42:K43)</f>
        <v>497287.58459000004</v>
      </c>
      <c r="L41" s="27">
        <f>SUM(L42:M43)</f>
        <v>268.31268</v>
      </c>
      <c r="M41" s="27"/>
      <c r="N41" s="28">
        <f>SUM(N42:N43)</f>
        <v>0</v>
      </c>
    </row>
    <row r="42" spans="2:14" ht="37.5" customHeight="1" x14ac:dyDescent="0.25">
      <c r="B42" s="29"/>
      <c r="C42" s="30"/>
      <c r="D42" s="30"/>
      <c r="E42" s="30"/>
      <c r="F42" s="30"/>
      <c r="G42" s="30"/>
      <c r="H42" s="30"/>
      <c r="I42" s="31" t="s">
        <v>29</v>
      </c>
      <c r="J42" s="32"/>
      <c r="K42" s="33">
        <f>241.92/1000</f>
        <v>0.24192</v>
      </c>
      <c r="L42" s="34">
        <f>268312.68/1000</f>
        <v>268.31268</v>
      </c>
      <c r="M42" s="34"/>
      <c r="N42" s="35">
        <v>0</v>
      </c>
    </row>
    <row r="43" spans="2:14" ht="23.25" customHeight="1" x14ac:dyDescent="0.25">
      <c r="B43" s="29"/>
      <c r="C43" s="30"/>
      <c r="D43" s="30"/>
      <c r="E43" s="30"/>
      <c r="F43" s="30"/>
      <c r="G43" s="30"/>
      <c r="H43" s="30"/>
      <c r="I43" s="31" t="s">
        <v>30</v>
      </c>
      <c r="J43" s="32"/>
      <c r="K43" s="33">
        <f>(16009772.67+481277570)/1000</f>
        <v>497287.34267000004</v>
      </c>
      <c r="L43" s="34">
        <v>0</v>
      </c>
      <c r="M43" s="34"/>
      <c r="N43" s="35">
        <v>0</v>
      </c>
    </row>
    <row r="44" spans="2:14" ht="15" customHeight="1" x14ac:dyDescent="0.25">
      <c r="B44" s="25" t="s">
        <v>17</v>
      </c>
      <c r="C44" s="25"/>
      <c r="D44" s="25"/>
      <c r="E44" s="25"/>
      <c r="F44" s="25"/>
      <c r="G44" s="25"/>
      <c r="H44" s="25"/>
      <c r="I44" s="25"/>
      <c r="J44" s="25"/>
      <c r="K44" s="26">
        <f>SUM(K45:K46)</f>
        <v>132096.52659999998</v>
      </c>
      <c r="L44" s="27">
        <f>SUM(L45:M46)</f>
        <v>122195.99</v>
      </c>
      <c r="M44" s="27"/>
      <c r="N44" s="28">
        <f>SUM(N45:N46)</f>
        <v>20451.819500000001</v>
      </c>
    </row>
    <row r="45" spans="2:14" s="1" customFormat="1" ht="15" customHeight="1" x14ac:dyDescent="0.25">
      <c r="B45" s="29"/>
      <c r="C45" s="30"/>
      <c r="D45" s="39" t="s">
        <v>31</v>
      </c>
      <c r="E45" s="39"/>
      <c r="F45" s="39"/>
      <c r="G45" s="39"/>
      <c r="H45" s="39"/>
      <c r="I45" s="39"/>
      <c r="J45" s="39"/>
      <c r="K45" s="40">
        <f>27330677.5/1000</f>
        <v>27330.677500000002</v>
      </c>
      <c r="L45" s="41">
        <f>122195990/1000</f>
        <v>122195.99</v>
      </c>
      <c r="M45" s="41"/>
      <c r="N45" s="42">
        <f>20451819.5/1000</f>
        <v>20451.819500000001</v>
      </c>
    </row>
    <row r="46" spans="2:14" s="1" customFormat="1" ht="32.25" customHeight="1" thickBot="1" x14ac:dyDescent="0.3">
      <c r="B46" s="29"/>
      <c r="C46" s="30"/>
      <c r="D46" s="39" t="s">
        <v>32</v>
      </c>
      <c r="E46" s="39"/>
      <c r="F46" s="39"/>
      <c r="G46" s="39"/>
      <c r="H46" s="39"/>
      <c r="I46" s="39"/>
      <c r="J46" s="39"/>
      <c r="K46" s="40">
        <f>104765849.1/1000</f>
        <v>104765.84909999999</v>
      </c>
      <c r="L46" s="41">
        <v>0</v>
      </c>
      <c r="M46" s="41"/>
      <c r="N46" s="42">
        <v>0</v>
      </c>
    </row>
    <row r="47" spans="2:14" s="48" customFormat="1" ht="13.5" thickBot="1" x14ac:dyDescent="0.25">
      <c r="B47" s="43" t="s">
        <v>18</v>
      </c>
      <c r="C47" s="44"/>
      <c r="D47" s="44"/>
      <c r="E47" s="44"/>
      <c r="F47" s="44"/>
      <c r="G47" s="44"/>
      <c r="H47" s="44"/>
      <c r="I47" s="44"/>
      <c r="J47" s="44"/>
      <c r="K47" s="45">
        <f>K44+K41+K23+K21+K17</f>
        <v>915885.23663000006</v>
      </c>
      <c r="L47" s="46">
        <f>L44+L41+L23+L21+L17</f>
        <v>286541.36268000002</v>
      </c>
      <c r="M47" s="46"/>
      <c r="N47" s="47">
        <f>N44+N41+N23+N21+N17</f>
        <v>54912.819499999998</v>
      </c>
    </row>
  </sheetData>
  <mergeCells count="81">
    <mergeCell ref="K1:N1"/>
    <mergeCell ref="K2:N2"/>
    <mergeCell ref="K3:N3"/>
    <mergeCell ref="K4:N4"/>
    <mergeCell ref="I18:J18"/>
    <mergeCell ref="L18:M18"/>
    <mergeCell ref="K5:N5"/>
    <mergeCell ref="K6:N6"/>
    <mergeCell ref="K7:N7"/>
    <mergeCell ref="B8:N8"/>
    <mergeCell ref="B9:N9"/>
    <mergeCell ref="B10:N10"/>
    <mergeCell ref="B11:N11"/>
    <mergeCell ref="B12:N12"/>
    <mergeCell ref="B16:J16"/>
    <mergeCell ref="L16:M16"/>
    <mergeCell ref="B17:J17"/>
    <mergeCell ref="L17:M17"/>
    <mergeCell ref="B13:I13"/>
    <mergeCell ref="I20:J20"/>
    <mergeCell ref="L20:M20"/>
    <mergeCell ref="B21:J21"/>
    <mergeCell ref="L21:M21"/>
    <mergeCell ref="I19:J19"/>
    <mergeCell ref="L19:M19"/>
    <mergeCell ref="I24:J24"/>
    <mergeCell ref="L24:M24"/>
    <mergeCell ref="I22:J22"/>
    <mergeCell ref="L22:M22"/>
    <mergeCell ref="B23:J23"/>
    <mergeCell ref="L23:M23"/>
    <mergeCell ref="I27:J27"/>
    <mergeCell ref="L27:M27"/>
    <mergeCell ref="I25:J25"/>
    <mergeCell ref="L25:M25"/>
    <mergeCell ref="I26:J26"/>
    <mergeCell ref="L26:M26"/>
    <mergeCell ref="L30:M30"/>
    <mergeCell ref="I28:J28"/>
    <mergeCell ref="L28:M28"/>
    <mergeCell ref="I29:J29"/>
    <mergeCell ref="L29:M29"/>
    <mergeCell ref="I38:J38"/>
    <mergeCell ref="L38:M38"/>
    <mergeCell ref="L36:M36"/>
    <mergeCell ref="I37:J37"/>
    <mergeCell ref="L37:M37"/>
    <mergeCell ref="B41:J41"/>
    <mergeCell ref="L41:M41"/>
    <mergeCell ref="I39:J39"/>
    <mergeCell ref="L39:M39"/>
    <mergeCell ref="I40:J40"/>
    <mergeCell ref="L40:M40"/>
    <mergeCell ref="B44:J44"/>
    <mergeCell ref="L44:M44"/>
    <mergeCell ref="I43:J43"/>
    <mergeCell ref="L43:M43"/>
    <mergeCell ref="I42:J42"/>
    <mergeCell ref="L42:M42"/>
    <mergeCell ref="B47:J47"/>
    <mergeCell ref="L47:M47"/>
    <mergeCell ref="D46:J46"/>
    <mergeCell ref="L46:M46"/>
    <mergeCell ref="D45:J45"/>
    <mergeCell ref="L45:M45"/>
    <mergeCell ref="I36:J36"/>
    <mergeCell ref="L15:M15"/>
    <mergeCell ref="L14:N14"/>
    <mergeCell ref="K14:K15"/>
    <mergeCell ref="B14:J15"/>
    <mergeCell ref="I35:J35"/>
    <mergeCell ref="L35:M35"/>
    <mergeCell ref="I34:J34"/>
    <mergeCell ref="L34:M34"/>
    <mergeCell ref="I33:J33"/>
    <mergeCell ref="L33:M33"/>
    <mergeCell ref="I32:J32"/>
    <mergeCell ref="L32:M32"/>
    <mergeCell ref="I31:J31"/>
    <mergeCell ref="L31:M31"/>
    <mergeCell ref="I30:J30"/>
  </mergeCells>
  <pageMargins left="0.39370078740157483" right="0.23622047244094491" top="0.35433070866141736" bottom="0.39370078740157483" header="0.51181102362204722" footer="0.51181102362204722"/>
  <pageSetup scale="7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№ 9 Инвестиции 2021-2023</vt:lpstr>
      <vt:lpstr>'№ 9 Инвестиции 2021-2023'!Заголовки_для_печати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</cp:lastModifiedBy>
  <cp:lastPrinted>2020-11-12T14:27:39Z</cp:lastPrinted>
  <dcterms:created xsi:type="dcterms:W3CDTF">2020-11-12T06:02:11Z</dcterms:created>
  <dcterms:modified xsi:type="dcterms:W3CDTF">2020-11-12T14:27:41Z</dcterms:modified>
</cp:coreProperties>
</file>